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13" activeTab="16"/>
  </bookViews>
  <sheets>
    <sheet name="Silver bullet" sheetId="1" r:id="rId1"/>
    <sheet name="Two handed pinch grip block" sheetId="2" r:id="rId2"/>
    <sheet name="Russian axle" sheetId="3" r:id="rId3"/>
    <sheet name="Rus Roulette" sheetId="4" r:id="rId4"/>
    <sheet name="Excalibur" sheetId="5" r:id="rId5"/>
    <sheet name="HUB" sheetId="6" r:id="rId6"/>
    <sheet name="Apollon`s Axle" sheetId="7" r:id="rId7"/>
    <sheet name="Пауэрспорт Профессионалы" sheetId="8" r:id="rId8"/>
    <sheet name="Бицепс Профессионалы" sheetId="9" r:id="rId9"/>
    <sheet name="Бицепс Любители" sheetId="10" r:id="rId10"/>
    <sheet name="Люб. присед б.э." sheetId="11" r:id="rId11"/>
    <sheet name="ПРО тяга б.э." sheetId="12" r:id="rId12"/>
    <sheet name="Люб. тяга б.э." sheetId="13" r:id="rId13"/>
    <sheet name="ПРО жим софт мн.петельная" sheetId="14" r:id="rId14"/>
    <sheet name="Люб. жим жим софт мн.петельная" sheetId="15" r:id="rId15"/>
    <sheet name="ПРО жим б.э." sheetId="16" r:id="rId16"/>
    <sheet name="Люб. жим б.э." sheetId="17" r:id="rId17"/>
    <sheet name="ПРО Военный жим" sheetId="18" r:id="rId18"/>
    <sheet name="ПРО ПЛ. б.э." sheetId="19" r:id="rId19"/>
    <sheet name="ПРО ПЛ. 1.слой" sheetId="20" r:id="rId20"/>
  </sheets>
  <definedNames/>
  <calcPr fullCalcOnLoad="1"/>
</workbook>
</file>

<file path=xl/sharedStrings.xml><?xml version="1.0" encoding="utf-8"?>
<sst xmlns="http://schemas.openxmlformats.org/spreadsheetml/2006/main" count="1430" uniqueCount="381">
  <si>
    <t>ФИО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</si>
  <si>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</si>
  <si>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</si>
  <si>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</si>
  <si>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</si>
  <si>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</si>
  <si>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</si>
  <si>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</si>
  <si>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</si>
  <si>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</si>
  <si>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</si>
  <si>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Shv/Mel</t>
  </si>
  <si>
    <t>Приседание</t>
  </si>
  <si>
    <t>Жим лёжа</t>
  </si>
  <si>
    <t>Становая тяга</t>
  </si>
  <si>
    <t>ВЕСОВАЯ КАТЕГОРИЯ   67.5</t>
  </si>
  <si>
    <t>Афонин Владимир</t>
  </si>
  <si>
    <t>1. Афонин Владимир</t>
  </si>
  <si>
    <t>Мастера 70 - 74 (09.06.1945)/74</t>
  </si>
  <si>
    <t>66,80</t>
  </si>
  <si>
    <t xml:space="preserve">лично </t>
  </si>
  <si>
    <t xml:space="preserve">Санкт-Петербург </t>
  </si>
  <si>
    <t>140,0</t>
  </si>
  <si>
    <t>150,0</t>
  </si>
  <si>
    <t>90,0</t>
  </si>
  <si>
    <t>95,0</t>
  </si>
  <si>
    <t>100,0</t>
  </si>
  <si>
    <t>170,0</t>
  </si>
  <si>
    <t>180,0</t>
  </si>
  <si>
    <t xml:space="preserve">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</si>
  <si>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</si>
  <si>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</si>
  <si>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</si>
  <si>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</si>
  <si>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</si>
  <si>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</si>
  <si>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</si>
  <si>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Мастера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</si>
  <si>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</si>
  <si>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</si>
  <si>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</si>
  <si>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</si>
  <si>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</si>
  <si>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Мастера 70 - 74 </t>
  </si>
  <si>
    <t>67.5</t>
  </si>
  <si>
    <t>415,0</t>
  </si>
  <si>
    <t>633,0748</t>
  </si>
  <si>
    <t>ВЕСОВАЯ КАТЕГОРИЯ   82.5</t>
  </si>
  <si>
    <t>Федоров Александр</t>
  </si>
  <si>
    <t>1. Федоров Александр</t>
  </si>
  <si>
    <t>Открытая (23.03.1994)/25</t>
  </si>
  <si>
    <t>79,05</t>
  </si>
  <si>
    <t>190,0</t>
  </si>
  <si>
    <t>200,0</t>
  </si>
  <si>
    <t>120,0</t>
  </si>
  <si>
    <t>130,0</t>
  </si>
  <si>
    <t>135,0</t>
  </si>
  <si>
    <t>215,0</t>
  </si>
  <si>
    <t>ВЕСОВАЯ КАТЕГОРИЯ   100</t>
  </si>
  <si>
    <t>Русаленко Антон</t>
  </si>
  <si>
    <t>1. Русаленко Антон</t>
  </si>
  <si>
    <t>Открытая (22.10.1987)/32</t>
  </si>
  <si>
    <t>94,00</t>
  </si>
  <si>
    <t xml:space="preserve">Фитнес Хаус </t>
  </si>
  <si>
    <t>210,0</t>
  </si>
  <si>
    <t>220,0</t>
  </si>
  <si>
    <t>230,0</t>
  </si>
  <si>
    <t>160,0</t>
  </si>
  <si>
    <t>165,0</t>
  </si>
  <si>
    <t>167,5</t>
  </si>
  <si>
    <t>265,0</t>
  </si>
  <si>
    <t>282,5</t>
  </si>
  <si>
    <t>290,0</t>
  </si>
  <si>
    <t xml:space="preserve">Открытая </t>
  </si>
  <si>
    <t>100</t>
  </si>
  <si>
    <t>680,0</t>
  </si>
  <si>
    <t>388,2800</t>
  </si>
  <si>
    <t>82.5</t>
  </si>
  <si>
    <t>545,0</t>
  </si>
  <si>
    <t>347,9825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</si>
  <si>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</si>
  <si>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</si>
  <si>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</si>
  <si>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</si>
  <si>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12(12) </t>
  </si>
  <si>
    <t xml:space="preserve">Русаленко Антон </t>
  </si>
  <si>
    <t>Результат</t>
  </si>
  <si>
    <t>ВЕСОВАЯ КАТЕГОРИЯ   125</t>
  </si>
  <si>
    <t>Лаппалайнен Дмитрий</t>
  </si>
  <si>
    <t>1. Лаппалайнен Дмитрий</t>
  </si>
  <si>
    <t>Открытая (01.06.1989)/30</t>
  </si>
  <si>
    <t>113,80</t>
  </si>
  <si>
    <t xml:space="preserve">Рекорд </t>
  </si>
  <si>
    <t>212,5</t>
  </si>
  <si>
    <t>222,5</t>
  </si>
  <si>
    <t xml:space="preserve">Волков Николай Васильевич </t>
  </si>
  <si>
    <t>125</t>
  </si>
  <si>
    <t>118,4813</t>
  </si>
  <si>
    <t xml:space="preserve">Лаппалайнен Дмитрий </t>
  </si>
  <si>
    <t>ВЕСОВАЯ КАТЕГОРИЯ   56</t>
  </si>
  <si>
    <t>Северова Александра</t>
  </si>
  <si>
    <t>1. Северова Александра</t>
  </si>
  <si>
    <t>Открытая (22.05.1981)/38</t>
  </si>
  <si>
    <t>56,00</t>
  </si>
  <si>
    <t xml:space="preserve">Россфис </t>
  </si>
  <si>
    <t>50,0</t>
  </si>
  <si>
    <t>52,5</t>
  </si>
  <si>
    <t>55,0</t>
  </si>
  <si>
    <t xml:space="preserve">Огрызько Наталья </t>
  </si>
  <si>
    <t>Трубицына Елена</t>
  </si>
  <si>
    <t>1. Трубицына Елена</t>
  </si>
  <si>
    <t>Открытая (18.03.1986)/33</t>
  </si>
  <si>
    <t>66,50</t>
  </si>
  <si>
    <t xml:space="preserve">Роосфис </t>
  </si>
  <si>
    <t>ВЕСОВАЯ КАТЕГОРИЯ   75</t>
  </si>
  <si>
    <t>Соловьев Артем</t>
  </si>
  <si>
    <t>1. Соловьев Артем</t>
  </si>
  <si>
    <t>Открытая (09.05.1986)/33</t>
  </si>
  <si>
    <t>74,25</t>
  </si>
  <si>
    <t>115,0</t>
  </si>
  <si>
    <t>122,5</t>
  </si>
  <si>
    <t>ВЕСОВАЯ КАТЕГОРИЯ   90</t>
  </si>
  <si>
    <t>Удачин Сергей</t>
  </si>
  <si>
    <t>1. Удачин Сергей</t>
  </si>
  <si>
    <t>Открытая (19.06.1987)/32</t>
  </si>
  <si>
    <t>89,00</t>
  </si>
  <si>
    <t xml:space="preserve">Боровичи/Новгородская область </t>
  </si>
  <si>
    <t>145,0</t>
  </si>
  <si>
    <t>155,0</t>
  </si>
  <si>
    <t xml:space="preserve">Подольский Владимир Борисович </t>
  </si>
  <si>
    <t>Улин Леонид</t>
  </si>
  <si>
    <t>1. Улин Леонид</t>
  </si>
  <si>
    <t>Мастера 40 - 44 (20.08.1975)/44</t>
  </si>
  <si>
    <t>89,70</t>
  </si>
  <si>
    <t>77,5</t>
  </si>
  <si>
    <t>82,5</t>
  </si>
  <si>
    <t xml:space="preserve">Иванов Михаил Валерьевич </t>
  </si>
  <si>
    <t>ВЕСОВАЯ КАТЕГОРИЯ   110</t>
  </si>
  <si>
    <t>Бухалко Евгений</t>
  </si>
  <si>
    <t>1. Бухалко Евгений</t>
  </si>
  <si>
    <t>Открытая (08.05.1984)/35</t>
  </si>
  <si>
    <t>104,90</t>
  </si>
  <si>
    <t xml:space="preserve">Брест/ </t>
  </si>
  <si>
    <t>Третьяков Евгений</t>
  </si>
  <si>
    <t>1. Третьяков Евгений</t>
  </si>
  <si>
    <t>Мастера 45 - 49 (02.03.1971)/48</t>
  </si>
  <si>
    <t>102,90</t>
  </si>
  <si>
    <t xml:space="preserve">Пермь/Пермский край </t>
  </si>
  <si>
    <t>Иванов Михаил</t>
  </si>
  <si>
    <t>1. Иванов Михаил</t>
  </si>
  <si>
    <t>Мастера 40 - 44 (02.07.1976)/43</t>
  </si>
  <si>
    <t>114,85</t>
  </si>
  <si>
    <t>172,5</t>
  </si>
  <si>
    <t xml:space="preserve">Таранухин Георгий Юрьевич </t>
  </si>
  <si>
    <t>ВЕСОВАЯ КАТЕГОРИЯ   140</t>
  </si>
  <si>
    <t>Зубарев Андрей</t>
  </si>
  <si>
    <t>1. Зубарев Андрей</t>
  </si>
  <si>
    <t>Открытая (01.02.1981)/38</t>
  </si>
  <si>
    <t>136,15</t>
  </si>
  <si>
    <t xml:space="preserve">Женщины </t>
  </si>
  <si>
    <t>56</t>
  </si>
  <si>
    <t>47,9010</t>
  </si>
  <si>
    <t>43,4088</t>
  </si>
  <si>
    <t>140</t>
  </si>
  <si>
    <t>96,4697</t>
  </si>
  <si>
    <t>90</t>
  </si>
  <si>
    <t>91,3415</t>
  </si>
  <si>
    <t>110</t>
  </si>
  <si>
    <t>84,3045</t>
  </si>
  <si>
    <t>75</t>
  </si>
  <si>
    <t>80,3700</t>
  </si>
  <si>
    <t xml:space="preserve">Мастера 45 - 49 </t>
  </si>
  <si>
    <t>104,0028</t>
  </si>
  <si>
    <t xml:space="preserve">Мастера 40 - 44 </t>
  </si>
  <si>
    <t>93,3428</t>
  </si>
  <si>
    <t>54,4213</t>
  </si>
  <si>
    <t xml:space="preserve">48(12+12+12+12) </t>
  </si>
  <si>
    <t xml:space="preserve">Улин Леонид, Иванов Михаил, Соловьев Артем, Трубицына Елена </t>
  </si>
  <si>
    <t xml:space="preserve">Северова Александра </t>
  </si>
  <si>
    <t>ВЕСОВАЯ КАТЕГОРИЯ   52</t>
  </si>
  <si>
    <t>Ударова Янина</t>
  </si>
  <si>
    <t>1. Ударова Янина</t>
  </si>
  <si>
    <t>Открытая (25.06.1988)/31</t>
  </si>
  <si>
    <t>52,00</t>
  </si>
  <si>
    <t>65,0</t>
  </si>
  <si>
    <t>70,0</t>
  </si>
  <si>
    <t>75,0</t>
  </si>
  <si>
    <t>Стариков Алексей</t>
  </si>
  <si>
    <t>1. Стариков Алексей</t>
  </si>
  <si>
    <t>Открытая (09.03.1988)/31</t>
  </si>
  <si>
    <t>99,20</t>
  </si>
  <si>
    <t xml:space="preserve">Д Атлетикс </t>
  </si>
  <si>
    <t>195,0</t>
  </si>
  <si>
    <t xml:space="preserve">Алимов Михаил </t>
  </si>
  <si>
    <t>Маркитантов Василий</t>
  </si>
  <si>
    <t>1. Маркитантов Василий</t>
  </si>
  <si>
    <t>Открытая (21.02.1980)/39</t>
  </si>
  <si>
    <t>106,85</t>
  </si>
  <si>
    <t>207,5</t>
  </si>
  <si>
    <t>Пешков Андрей</t>
  </si>
  <si>
    <t>1. Пешков Андрей</t>
  </si>
  <si>
    <t>Мастера 55 - 59 (05.11.1963)/55</t>
  </si>
  <si>
    <t>124,90</t>
  </si>
  <si>
    <t>202,5</t>
  </si>
  <si>
    <t xml:space="preserve">Грахов Юлий </t>
  </si>
  <si>
    <t>52</t>
  </si>
  <si>
    <t>67,8545</t>
  </si>
  <si>
    <t>117,1500</t>
  </si>
  <si>
    <t>114,9094</t>
  </si>
  <si>
    <t>108,4200</t>
  </si>
  <si>
    <t xml:space="preserve">Мастера 55 - 59 </t>
  </si>
  <si>
    <t>149,2170</t>
  </si>
  <si>
    <t xml:space="preserve">Стариков Алексей </t>
  </si>
  <si>
    <t xml:space="preserve">Маркитантов Василий </t>
  </si>
  <si>
    <t xml:space="preserve">Пешков Андрей </t>
  </si>
  <si>
    <t>Хохлов Сергей</t>
  </si>
  <si>
    <t>1. Хохлов Сергей</t>
  </si>
  <si>
    <t>Открытая (12.06.1982)/37</t>
  </si>
  <si>
    <t>99,85</t>
  </si>
  <si>
    <t>162,5</t>
  </si>
  <si>
    <t xml:space="preserve">Лучинский Сергей </t>
  </si>
  <si>
    <t>90,0900</t>
  </si>
  <si>
    <t>Алтухов Александр</t>
  </si>
  <si>
    <t>1. Алтухов Александр</t>
  </si>
  <si>
    <t>Открытая (01.03.1989)/30</t>
  </si>
  <si>
    <t>104,80</t>
  </si>
  <si>
    <t xml:space="preserve">Тамбов/Тамбовская область </t>
  </si>
  <si>
    <t>225,0</t>
  </si>
  <si>
    <t>232,5</t>
  </si>
  <si>
    <t>240,0</t>
  </si>
  <si>
    <t>-. Лучинский Сергей</t>
  </si>
  <si>
    <t>Открытая (12.11.1981)/37</t>
  </si>
  <si>
    <t>103,75</t>
  </si>
  <si>
    <t>255,0</t>
  </si>
  <si>
    <t>130,5840</t>
  </si>
  <si>
    <t xml:space="preserve">Алтухов Александр </t>
  </si>
  <si>
    <t>Вихарев Николай</t>
  </si>
  <si>
    <t>1. Вихарев Николай</t>
  </si>
  <si>
    <t>Юноши 16 - 17 (26.04.2003)/16</t>
  </si>
  <si>
    <t xml:space="preserve">Выборг/Ленинградская область </t>
  </si>
  <si>
    <t>Плаксин Илья</t>
  </si>
  <si>
    <t>1. Плаксин Илья</t>
  </si>
  <si>
    <t>Юноши 16 - 17 (05.12.2002)/16</t>
  </si>
  <si>
    <t>84,60</t>
  </si>
  <si>
    <t xml:space="preserve">Пушкин/Санкт-Петербург </t>
  </si>
  <si>
    <t>185,0</t>
  </si>
  <si>
    <t>197,5</t>
  </si>
  <si>
    <t xml:space="preserve">Лапаланнен Дмитрий </t>
  </si>
  <si>
    <t xml:space="preserve">Юноши </t>
  </si>
  <si>
    <t xml:space="preserve">Юноши 16 - 17 </t>
  </si>
  <si>
    <t>141,3280</t>
  </si>
  <si>
    <t>135,8689</t>
  </si>
  <si>
    <t xml:space="preserve">Плаксин Илья </t>
  </si>
  <si>
    <t>Гнатко Виталий</t>
  </si>
  <si>
    <t>1. Гнатко Виталий</t>
  </si>
  <si>
    <t>Мастера 55 - 59 (30.07.1961)/58</t>
  </si>
  <si>
    <t>95,85</t>
  </si>
  <si>
    <t>235,0</t>
  </si>
  <si>
    <t xml:space="preserve">Горохов Евгений </t>
  </si>
  <si>
    <t>161,3075</t>
  </si>
  <si>
    <t>203,8998</t>
  </si>
  <si>
    <t xml:space="preserve">Гнатко Виталий </t>
  </si>
  <si>
    <t>Гордеев Максим</t>
  </si>
  <si>
    <t>1. Гордеев Максим</t>
  </si>
  <si>
    <t>Открытая (10.07.1988)/31</t>
  </si>
  <si>
    <t>88,45</t>
  </si>
  <si>
    <t>175,0</t>
  </si>
  <si>
    <t xml:space="preserve">Емкльянов Евгений </t>
  </si>
  <si>
    <t>103,5300</t>
  </si>
  <si>
    <t>Подъем на бицепс</t>
  </si>
  <si>
    <t>57,5</t>
  </si>
  <si>
    <t>60,0</t>
  </si>
  <si>
    <t>62,5</t>
  </si>
  <si>
    <t>Яковлев Олег</t>
  </si>
  <si>
    <t>1. Яковлев Олег</t>
  </si>
  <si>
    <t>Мастера 50 - 54 (17.07.1967)/52</t>
  </si>
  <si>
    <t>71,95</t>
  </si>
  <si>
    <t>45,0</t>
  </si>
  <si>
    <t>47,5</t>
  </si>
  <si>
    <t>40,1850</t>
  </si>
  <si>
    <t xml:space="preserve">Мастера 50 - 54 </t>
  </si>
  <si>
    <t>41,5322</t>
  </si>
  <si>
    <t>30,2341</t>
  </si>
  <si>
    <t xml:space="preserve">24(12+12) </t>
  </si>
  <si>
    <t xml:space="preserve">Яковлев Олег, Соловьев Артем </t>
  </si>
  <si>
    <t xml:space="preserve">Улин Леонид </t>
  </si>
  <si>
    <t>38,0870</t>
  </si>
  <si>
    <t>Жим стоя</t>
  </si>
  <si>
    <t>Гришелёнок Станислав</t>
  </si>
  <si>
    <t>1. Гришелёнок Станислав</t>
  </si>
  <si>
    <t>Открытая (14.11.1983)/35</t>
  </si>
  <si>
    <t>78,00</t>
  </si>
  <si>
    <t>109,6160</t>
  </si>
  <si>
    <t xml:space="preserve">Wilks </t>
  </si>
  <si>
    <t>104,8860</t>
  </si>
  <si>
    <t>ВЕСОВАЯ КАТЕГОРИЯ   80</t>
  </si>
  <si>
    <t>Еганов Сергей</t>
  </si>
  <si>
    <t>1. Еганов Сергей</t>
  </si>
  <si>
    <t>Открытая (28.08.1984)/35</t>
  </si>
  <si>
    <t>78,60</t>
  </si>
  <si>
    <t>25,0</t>
  </si>
  <si>
    <t>27,5</t>
  </si>
  <si>
    <t>30,0</t>
  </si>
  <si>
    <t>33,8</t>
  </si>
  <si>
    <t xml:space="preserve">Лукичева Рима </t>
  </si>
  <si>
    <t>Грахов Юлий</t>
  </si>
  <si>
    <t>1. Грахов Юлий</t>
  </si>
  <si>
    <t>Мастера 40+ (17.08.1963)/56</t>
  </si>
  <si>
    <t>85,70</t>
  </si>
  <si>
    <t>20,0</t>
  </si>
  <si>
    <t>22,5</t>
  </si>
  <si>
    <t>32,5</t>
  </si>
  <si>
    <t>35,0</t>
  </si>
  <si>
    <t>80</t>
  </si>
  <si>
    <t>20,7150</t>
  </si>
  <si>
    <t>18,9378</t>
  </si>
  <si>
    <t xml:space="preserve">Мастера 40+ </t>
  </si>
  <si>
    <t>14,7443</t>
  </si>
  <si>
    <t xml:space="preserve">Грахов Юлий, Еганов Сергей </t>
  </si>
  <si>
    <t>Дятел Наталья</t>
  </si>
  <si>
    <t>1. Дятел Наталья</t>
  </si>
  <si>
    <t>Открытая (20.03.1988)/31</t>
  </si>
  <si>
    <t>71,10</t>
  </si>
  <si>
    <t>Семенов Георгий</t>
  </si>
  <si>
    <t>1. Семенов Георгий</t>
  </si>
  <si>
    <t>Юниоры (02.04.1998)/21</t>
  </si>
  <si>
    <t>76,20</t>
  </si>
  <si>
    <t>80,0</t>
  </si>
  <si>
    <t>59,0580</t>
  </si>
  <si>
    <t xml:space="preserve">Юниоры </t>
  </si>
  <si>
    <t>42,2880</t>
  </si>
  <si>
    <t>52,4430</t>
  </si>
  <si>
    <t>40,0</t>
  </si>
  <si>
    <t>48,0</t>
  </si>
  <si>
    <t>53,0</t>
  </si>
  <si>
    <t>Минко Алексей</t>
  </si>
  <si>
    <t>1. Минко Алексей</t>
  </si>
  <si>
    <t>Открытая (20.11.1980)/38</t>
  </si>
  <si>
    <t>86,50</t>
  </si>
  <si>
    <t>59,0</t>
  </si>
  <si>
    <t>69,0</t>
  </si>
  <si>
    <t>74,0</t>
  </si>
  <si>
    <t>113,50</t>
  </si>
  <si>
    <t>33,8304</t>
  </si>
  <si>
    <t>48,2406</t>
  </si>
  <si>
    <t>46,6480</t>
  </si>
  <si>
    <t xml:space="preserve">Семенов Георгий, Лаппалайнен Дмитрий </t>
  </si>
  <si>
    <t>110,0</t>
  </si>
  <si>
    <t>77,5280</t>
  </si>
  <si>
    <t>36,5</t>
  </si>
  <si>
    <t>39,0</t>
  </si>
  <si>
    <t>44,0</t>
  </si>
  <si>
    <t>51,5</t>
  </si>
  <si>
    <t>60,5</t>
  </si>
  <si>
    <t>70,5</t>
  </si>
  <si>
    <t>83,5</t>
  </si>
  <si>
    <t>43,3092</t>
  </si>
  <si>
    <t>48,6555</t>
  </si>
  <si>
    <t xml:space="preserve">Дятел Наталья </t>
  </si>
  <si>
    <t>49,0</t>
  </si>
  <si>
    <t>28,5523</t>
  </si>
  <si>
    <t>Чемпионат Северо-Запада России
«Серебряная пуля»
Санкт-Петербург/Санкт-Петербург 3 ноября 2019 г.</t>
  </si>
  <si>
    <t>Чемпионат Северо-Запада России
тяга «Двуручный блок»
Санкт-Петербург/Санкт-Петербург 3 ноября 2019 г.</t>
  </si>
  <si>
    <t>Чемпионат Северо-Запада России
тяга «Русская ось»
Санкт-Петербург/Санкт-Петербург 3 ноября 2019 г.</t>
  </si>
  <si>
    <t>Чемпионат Северо-Запада России
тяга «Русская рулетка»
Санкт-Петербург/Санкт-Петербург 3 ноября 2019 г.</t>
  </si>
  <si>
    <t>Чемпионат Северо-Запада России
тяга «Excalibur»
Санкт-Петербург/Санкт-Петербург 3 ноября 2019 г.</t>
  </si>
  <si>
    <t>Чемпионат Северо-Запада России
тяга «HUB»
Санкт-Петербург/Санкт-Петербург 3 ноября 2019 г.</t>
  </si>
  <si>
    <t>Чемпионат Северо-Запада России
тяга «Apollon`s Axle»
Санкт-Петербург/Санкт-Петербург 3 ноября 2019 г.</t>
  </si>
  <si>
    <t>Чемпионат Северо-Запада России
Пауэрспорт Профессионалы
Санкт-Петербург/Санкт-Петербург 3 ноября 2019 г.</t>
  </si>
  <si>
    <t>Чемпионат Северо-Запада России
Одиночный подъём штанги на бицепс Профессионалы
Санкт-Петербург/Санкт-Петербург 3 ноября 2019 г.</t>
  </si>
  <si>
    <t>Чемпионат Северо-Запада России
Одиночный подъём штанги на бицепс Любители
Санкт-Петербург/Санкт-Петербург 3 ноября 2019 г.</t>
  </si>
  <si>
    <t>Чемпионат Северо-Запада России
Любители присед без экипировки
Санкт-Петербург/Санкт-Петербург 3 ноября 2019 г.</t>
  </si>
  <si>
    <t>Чемпионат Северо-Запада России
ПРО становая тяга без экипировки
Санкт-Петербург/Санкт-Петербург 3 ноября 2019 г.</t>
  </si>
  <si>
    <t>Чемпионат Северо-Запада России
Любители становая тяга без экипировки
Санкт-Петербург/Санкт-Петербург 3 ноября 2019 г.</t>
  </si>
  <si>
    <t>Чемпионат Северо-Запада России
ПРО жим лежа в Софт экипировка многопетельная
Санкт-Петербург/Санкт-Петербург 3 ноября 2019 г.</t>
  </si>
  <si>
    <t>Чемпионат Северо-Запада России
Любители жим лежа в Софт экипировка многопетельная
Санкт-Петербург/Санкт-Петербург 3 ноября 2019 г.</t>
  </si>
  <si>
    <t>Чемпионат Северо-Запада России
ПРО жим лежа без экипировки
Санкт-Петербург/Санкт-Петербург 3 ноября 2019 г.</t>
  </si>
  <si>
    <t>Чемпионат Северо-Запада России
Любители жим лежа без экипировки
Санкт-Петербург/Санкт-Петербург 3 ноября 2019 г.</t>
  </si>
  <si>
    <t>Чемпионат Северо-Запада России
ПРО военный жим
Санкт-Петербург/Санкт-Петербург 3 ноября 2019 г.</t>
  </si>
  <si>
    <t>Чемпионат Северо-Запада России
ПРО пауэрлифтинг без экипировки
Санкт-Петербург/Санкт-Петербург 3 ноября 2019 г.</t>
  </si>
  <si>
    <t>Чемпионат Северо-Запада России
ПРО пауэрлифтинг в однослойной экипировке
Санкт-Петербург/Санкт-Петербург 3 ноября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</si>
</sst>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1" sqref="A1:S2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21.00390625" style="4" bestFit="1" customWidth="1"/>
    <col min="4" max="4" width="22.75390625" style="4" bestFit="1" customWidth="1"/>
    <col min="5" max="5" width="17.25390625" style="4" bestFit="1" customWidth="1"/>
    <col min="6" max="6" width="4.625" style="3" bestFit="1" customWidth="1"/>
    <col min="7" max="8" width="2.125" style="3" bestFit="1" customWidth="1"/>
    <col min="9" max="9" width="4.875" style="3" bestFit="1" customWidth="1"/>
    <col min="10" max="12" width="2.125" style="3" bestFit="1" customWidth="1"/>
    <col min="13" max="13" width="4.875" style="3" bestFit="1" customWidth="1"/>
    <col min="14" max="16" width="2.125" style="3" bestFit="1" customWidth="1"/>
    <col min="17" max="17" width="4.875" style="3" bestFit="1" customWidth="1"/>
    <col min="18" max="18" width="7.875" style="4" bestFit="1" customWidth="1"/>
    <col min="19" max="19" width="26.875" style="4" bestFit="1" customWidth="1"/>
    <col min="20" max="16384" width="9.125" style="3" customWidth="1"/>
  </cols>
  <sheetData>
    <row r="1" spans="1:19" s="2" customFormat="1" ht="28.5" customHeight="1">
      <c r="A1" s="30" t="s">
        <v>361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19" s="1" customFormat="1" ht="12.75" customHeight="1">
      <c r="A3" s="36" t="s">
        <v>0</v>
      </c>
      <c r="B3" s="38" t="s">
        <v>8</v>
      </c>
      <c r="C3" s="38" t="s">
        <v>9</v>
      </c>
      <c r="D3" s="25" t="s">
        <v>6</v>
      </c>
      <c r="E3" s="25" t="s">
        <v>10</v>
      </c>
      <c r="F3" s="25" t="s">
        <v>2</v>
      </c>
      <c r="G3" s="25"/>
      <c r="H3" s="25"/>
      <c r="I3" s="25"/>
      <c r="J3" s="25" t="s">
        <v>1</v>
      </c>
      <c r="K3" s="25"/>
      <c r="L3" s="25"/>
      <c r="M3" s="25"/>
      <c r="N3" s="25" t="s">
        <v>2</v>
      </c>
      <c r="O3" s="25"/>
      <c r="P3" s="25"/>
      <c r="Q3" s="25"/>
      <c r="R3" s="25" t="s">
        <v>3</v>
      </c>
      <c r="S3" s="27" t="s">
        <v>4</v>
      </c>
    </row>
    <row r="4" spans="1:19" s="1" customFormat="1" ht="21" customHeight="1" thickBot="1">
      <c r="A4" s="37"/>
      <c r="B4" s="26"/>
      <c r="C4" s="26"/>
      <c r="D4" s="26"/>
      <c r="E4" s="26"/>
      <c r="F4" s="5">
        <v>1</v>
      </c>
      <c r="G4" s="5">
        <v>2</v>
      </c>
      <c r="H4" s="5">
        <v>3</v>
      </c>
      <c r="I4" s="5" t="s">
        <v>7</v>
      </c>
      <c r="J4" s="5">
        <v>1</v>
      </c>
      <c r="K4" s="5">
        <v>2</v>
      </c>
      <c r="L4" s="5">
        <v>3</v>
      </c>
      <c r="M4" s="5" t="s">
        <v>7</v>
      </c>
      <c r="N4" s="5">
        <v>1</v>
      </c>
      <c r="O4" s="5">
        <v>2</v>
      </c>
      <c r="P4" s="5">
        <v>3</v>
      </c>
      <c r="Q4" s="5" t="s">
        <v>7</v>
      </c>
      <c r="R4" s="26"/>
      <c r="S4" s="28"/>
    </row>
    <row r="5" spans="1:18" ht="15">
      <c r="A5" s="29" t="s">
        <v>87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9" ht="12.75">
      <c r="A6" s="6" t="s">
        <v>89</v>
      </c>
      <c r="B6" s="6" t="s">
        <v>90</v>
      </c>
      <c r="C6" s="6" t="s">
        <v>91</v>
      </c>
      <c r="D6" s="6" t="s">
        <v>92</v>
      </c>
      <c r="E6" s="6" t="s">
        <v>21</v>
      </c>
      <c r="F6" s="8" t="s">
        <v>359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" t="str">
        <f>"49,0"</f>
        <v>49,0</v>
      </c>
      <c r="S6" s="6" t="s">
        <v>95</v>
      </c>
    </row>
    <row r="8" spans="4:5" ht="15">
      <c r="D8" s="9" t="s">
        <v>30</v>
      </c>
      <c r="E8" s="24"/>
    </row>
    <row r="9" ht="15">
      <c r="D9" s="9" t="s">
        <v>31</v>
      </c>
    </row>
    <row r="10" ht="15">
      <c r="D10" s="9" t="s">
        <v>32</v>
      </c>
    </row>
    <row r="11" ht="15">
      <c r="D11" s="9" t="s">
        <v>33</v>
      </c>
    </row>
    <row r="12" ht="15">
      <c r="D12" s="9" t="s">
        <v>33</v>
      </c>
    </row>
    <row r="13" ht="15">
      <c r="D13" s="9" t="s">
        <v>34</v>
      </c>
    </row>
    <row r="14" ht="15">
      <c r="D14" s="9"/>
    </row>
    <row r="16" spans="1:2" ht="18">
      <c r="A16" s="10" t="s">
        <v>35</v>
      </c>
      <c r="B16" s="10"/>
    </row>
    <row r="17" spans="1:2" ht="15">
      <c r="A17" s="11" t="s">
        <v>36</v>
      </c>
      <c r="B17" s="11"/>
    </row>
    <row r="18" spans="1:2" ht="14.25">
      <c r="A18" s="13"/>
      <c r="B18" s="14" t="s">
        <v>73</v>
      </c>
    </row>
    <row r="19" spans="1:4" ht="15">
      <c r="A19" s="16" t="s">
        <v>38</v>
      </c>
      <c r="B19" s="16" t="s">
        <v>39</v>
      </c>
      <c r="C19" s="16" t="s">
        <v>40</v>
      </c>
      <c r="D19" s="16" t="s">
        <v>293</v>
      </c>
    </row>
    <row r="20" spans="1:4" ht="12.75">
      <c r="A20" s="12" t="s">
        <v>88</v>
      </c>
      <c r="B20" s="4" t="s">
        <v>73</v>
      </c>
      <c r="C20" s="4" t="s">
        <v>96</v>
      </c>
      <c r="D20" s="17" t="s">
        <v>360</v>
      </c>
    </row>
    <row r="25" spans="1:2" ht="18">
      <c r="A25" s="10" t="s">
        <v>80</v>
      </c>
      <c r="B25" s="10"/>
    </row>
    <row r="26" spans="1:3" ht="15">
      <c r="A26" s="16" t="s">
        <v>81</v>
      </c>
      <c r="B26" s="16" t="s">
        <v>82</v>
      </c>
      <c r="C26" s="16" t="s">
        <v>83</v>
      </c>
    </row>
    <row r="27" spans="1:3" ht="12.75">
      <c r="A27" s="4" t="s">
        <v>92</v>
      </c>
      <c r="B27" s="4" t="s">
        <v>84</v>
      </c>
      <c r="C27" s="4" t="s">
        <v>98</v>
      </c>
    </row>
  </sheetData>
  <sheetProtection/>
  <mergeCells count="12">
    <mergeCell ref="R3:R4"/>
    <mergeCell ref="S3:S4"/>
    <mergeCell ref="A5:R5"/>
    <mergeCell ref="A1:S2"/>
    <mergeCell ref="A3:A4"/>
    <mergeCell ref="B3:B4"/>
    <mergeCell ref="C3:C4"/>
    <mergeCell ref="D3:D4"/>
    <mergeCell ref="E3:E4"/>
    <mergeCell ref="F3:I3"/>
    <mergeCell ref="J3:M3"/>
    <mergeCell ref="N3:Q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29.25390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26.375" style="4" bestFit="1" customWidth="1"/>
    <col min="14" max="16384" width="9.125" style="3" customWidth="1"/>
  </cols>
  <sheetData>
    <row r="1" spans="1:13" s="2" customFormat="1" ht="28.5" customHeight="1">
      <c r="A1" s="30" t="s">
        <v>370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8</v>
      </c>
      <c r="C3" s="38" t="s">
        <v>9</v>
      </c>
      <c r="D3" s="25" t="s">
        <v>11</v>
      </c>
      <c r="E3" s="25" t="s">
        <v>6</v>
      </c>
      <c r="F3" s="25" t="s">
        <v>10</v>
      </c>
      <c r="G3" s="25" t="s">
        <v>269</v>
      </c>
      <c r="H3" s="25"/>
      <c r="I3" s="25"/>
      <c r="J3" s="25"/>
      <c r="K3" s="25" t="s">
        <v>86</v>
      </c>
      <c r="L3" s="25" t="s">
        <v>5</v>
      </c>
      <c r="M3" s="27" t="s">
        <v>4</v>
      </c>
    </row>
    <row r="4" spans="1:13" s="1" customFormat="1" ht="21" customHeight="1" thickBot="1">
      <c r="A4" s="37"/>
      <c r="B4" s="26"/>
      <c r="C4" s="26"/>
      <c r="D4" s="26"/>
      <c r="E4" s="26"/>
      <c r="F4" s="26"/>
      <c r="G4" s="5">
        <v>1</v>
      </c>
      <c r="H4" s="5">
        <v>2</v>
      </c>
      <c r="I4" s="5">
        <v>3</v>
      </c>
      <c r="J4" s="5" t="s">
        <v>7</v>
      </c>
      <c r="K4" s="26"/>
      <c r="L4" s="26"/>
      <c r="M4" s="28"/>
    </row>
    <row r="5" spans="1:12" ht="15">
      <c r="A5" s="29" t="s">
        <v>114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ht="12.75">
      <c r="A6" s="18" t="s">
        <v>116</v>
      </c>
      <c r="B6" s="18" t="s">
        <v>117</v>
      </c>
      <c r="C6" s="18" t="s">
        <v>118</v>
      </c>
      <c r="D6" s="18" t="str">
        <f>"0,6697"</f>
        <v>0,6697</v>
      </c>
      <c r="E6" s="18" t="s">
        <v>113</v>
      </c>
      <c r="F6" s="18" t="s">
        <v>21</v>
      </c>
      <c r="G6" s="20" t="s">
        <v>270</v>
      </c>
      <c r="H6" s="20" t="s">
        <v>271</v>
      </c>
      <c r="I6" s="19" t="s">
        <v>272</v>
      </c>
      <c r="J6" s="19"/>
      <c r="K6" s="18" t="str">
        <f>"60,0"</f>
        <v>60,0</v>
      </c>
      <c r="L6" s="20" t="str">
        <f>"40,1850"</f>
        <v>40,1850</v>
      </c>
      <c r="M6" s="18" t="s">
        <v>108</v>
      </c>
    </row>
    <row r="7" spans="1:13" ht="12.75">
      <c r="A7" s="21" t="s">
        <v>274</v>
      </c>
      <c r="B7" s="21" t="s">
        <v>275</v>
      </c>
      <c r="C7" s="21" t="s">
        <v>276</v>
      </c>
      <c r="D7" s="21" t="str">
        <f>"0,6870"</f>
        <v>0,6870</v>
      </c>
      <c r="E7" s="21" t="s">
        <v>113</v>
      </c>
      <c r="F7" s="21" t="s">
        <v>21</v>
      </c>
      <c r="G7" s="23" t="s">
        <v>277</v>
      </c>
      <c r="H7" s="23" t="s">
        <v>278</v>
      </c>
      <c r="I7" s="23" t="s">
        <v>105</v>
      </c>
      <c r="J7" s="22"/>
      <c r="K7" s="21" t="str">
        <f>"50,0"</f>
        <v>50,0</v>
      </c>
      <c r="L7" s="23" t="str">
        <f>"41,5322"</f>
        <v>41,5322</v>
      </c>
      <c r="M7" s="21" t="s">
        <v>108</v>
      </c>
    </row>
    <row r="9" spans="1:12" ht="15">
      <c r="A9" s="39" t="s">
        <v>121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3" ht="12.75">
      <c r="A10" s="6" t="s">
        <v>131</v>
      </c>
      <c r="B10" s="6" t="s">
        <v>132</v>
      </c>
      <c r="C10" s="6" t="s">
        <v>133</v>
      </c>
      <c r="D10" s="6" t="str">
        <f>"0,5865"</f>
        <v>0,5865</v>
      </c>
      <c r="E10" s="6" t="s">
        <v>104</v>
      </c>
      <c r="F10" s="6" t="s">
        <v>21</v>
      </c>
      <c r="G10" s="8" t="s">
        <v>277</v>
      </c>
      <c r="H10" s="8" t="s">
        <v>105</v>
      </c>
      <c r="I10" s="7" t="s">
        <v>106</v>
      </c>
      <c r="J10" s="7"/>
      <c r="K10" s="6" t="str">
        <f>"50,0"</f>
        <v>50,0</v>
      </c>
      <c r="L10" s="8" t="str">
        <f>"30,2341"</f>
        <v>30,2341</v>
      </c>
      <c r="M10" s="6" t="s">
        <v>136</v>
      </c>
    </row>
    <row r="12" ht="15">
      <c r="E12" s="9" t="s">
        <v>30</v>
      </c>
    </row>
    <row r="13" ht="15">
      <c r="E13" s="9" t="s">
        <v>31</v>
      </c>
    </row>
    <row r="14" ht="15">
      <c r="E14" s="9" t="s">
        <v>32</v>
      </c>
    </row>
    <row r="15" ht="15">
      <c r="E15" s="9" t="s">
        <v>33</v>
      </c>
    </row>
    <row r="16" ht="15">
      <c r="E16" s="9" t="s">
        <v>33</v>
      </c>
    </row>
    <row r="17" ht="15">
      <c r="E17" s="9" t="s">
        <v>34</v>
      </c>
    </row>
    <row r="18" ht="15">
      <c r="E18" s="9"/>
    </row>
    <row r="20" spans="1:2" ht="18">
      <c r="A20" s="10" t="s">
        <v>35</v>
      </c>
      <c r="B20" s="10"/>
    </row>
    <row r="21" spans="1:2" ht="15">
      <c r="A21" s="11" t="s">
        <v>36</v>
      </c>
      <c r="B21" s="11"/>
    </row>
    <row r="22" spans="1:2" ht="14.25">
      <c r="A22" s="13"/>
      <c r="B22" s="14" t="s">
        <v>73</v>
      </c>
    </row>
    <row r="23" spans="1:5" ht="15">
      <c r="A23" s="16" t="s">
        <v>38</v>
      </c>
      <c r="B23" s="16" t="s">
        <v>39</v>
      </c>
      <c r="C23" s="16" t="s">
        <v>40</v>
      </c>
      <c r="D23" s="16" t="s">
        <v>41</v>
      </c>
      <c r="E23" s="16" t="s">
        <v>42</v>
      </c>
    </row>
    <row r="24" spans="1:5" ht="12.75">
      <c r="A24" s="12" t="s">
        <v>115</v>
      </c>
      <c r="B24" s="4" t="s">
        <v>73</v>
      </c>
      <c r="C24" s="4" t="s">
        <v>169</v>
      </c>
      <c r="D24" s="4" t="s">
        <v>271</v>
      </c>
      <c r="E24" s="17" t="s">
        <v>279</v>
      </c>
    </row>
    <row r="26" spans="1:2" ht="14.25">
      <c r="A26" s="13"/>
      <c r="B26" s="14" t="s">
        <v>37</v>
      </c>
    </row>
    <row r="27" spans="1:5" ht="15">
      <c r="A27" s="16" t="s">
        <v>38</v>
      </c>
      <c r="B27" s="16" t="s">
        <v>39</v>
      </c>
      <c r="C27" s="16" t="s">
        <v>40</v>
      </c>
      <c r="D27" s="16" t="s">
        <v>41</v>
      </c>
      <c r="E27" s="16" t="s">
        <v>42</v>
      </c>
    </row>
    <row r="28" spans="1:5" ht="12.75">
      <c r="A28" s="12" t="s">
        <v>273</v>
      </c>
      <c r="B28" s="4" t="s">
        <v>280</v>
      </c>
      <c r="C28" s="4" t="s">
        <v>169</v>
      </c>
      <c r="D28" s="4" t="s">
        <v>105</v>
      </c>
      <c r="E28" s="17" t="s">
        <v>281</v>
      </c>
    </row>
    <row r="29" spans="1:5" ht="12.75">
      <c r="A29" s="12" t="s">
        <v>130</v>
      </c>
      <c r="B29" s="4" t="s">
        <v>173</v>
      </c>
      <c r="C29" s="4" t="s">
        <v>165</v>
      </c>
      <c r="D29" s="4" t="s">
        <v>105</v>
      </c>
      <c r="E29" s="17" t="s">
        <v>282</v>
      </c>
    </row>
    <row r="34" spans="1:2" ht="18">
      <c r="A34" s="10" t="s">
        <v>80</v>
      </c>
      <c r="B34" s="10"/>
    </row>
    <row r="35" spans="1:3" ht="15">
      <c r="A35" s="16" t="s">
        <v>81</v>
      </c>
      <c r="B35" s="16" t="s">
        <v>82</v>
      </c>
      <c r="C35" s="16" t="s">
        <v>83</v>
      </c>
    </row>
    <row r="36" spans="1:3" ht="12.75">
      <c r="A36" s="4" t="s">
        <v>113</v>
      </c>
      <c r="B36" s="4" t="s">
        <v>283</v>
      </c>
      <c r="C36" s="4" t="s">
        <v>284</v>
      </c>
    </row>
    <row r="37" spans="1:3" ht="12.75">
      <c r="A37" s="4" t="s">
        <v>104</v>
      </c>
      <c r="B37" s="4" t="s">
        <v>84</v>
      </c>
      <c r="C37" s="4" t="s">
        <v>285</v>
      </c>
    </row>
  </sheetData>
  <sheetProtection/>
  <mergeCells count="13">
    <mergeCell ref="A5:L5"/>
    <mergeCell ref="A9:L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8.875" style="4" bestFit="1" customWidth="1"/>
    <col min="14" max="16384" width="9.125" style="3" customWidth="1"/>
  </cols>
  <sheetData>
    <row r="1" spans="1:13" s="2" customFormat="1" ht="28.5" customHeight="1">
      <c r="A1" s="30" t="s">
        <v>371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8</v>
      </c>
      <c r="C3" s="38" t="s">
        <v>9</v>
      </c>
      <c r="D3" s="25" t="s">
        <v>11</v>
      </c>
      <c r="E3" s="25" t="s">
        <v>6</v>
      </c>
      <c r="F3" s="25" t="s">
        <v>10</v>
      </c>
      <c r="G3" s="25" t="s">
        <v>12</v>
      </c>
      <c r="H3" s="25"/>
      <c r="I3" s="25"/>
      <c r="J3" s="25"/>
      <c r="K3" s="25" t="s">
        <v>86</v>
      </c>
      <c r="L3" s="25" t="s">
        <v>5</v>
      </c>
      <c r="M3" s="27" t="s">
        <v>4</v>
      </c>
    </row>
    <row r="4" spans="1:13" s="1" customFormat="1" ht="21" customHeight="1" thickBot="1">
      <c r="A4" s="37"/>
      <c r="B4" s="26"/>
      <c r="C4" s="26"/>
      <c r="D4" s="26"/>
      <c r="E4" s="26"/>
      <c r="F4" s="26"/>
      <c r="G4" s="5">
        <v>1</v>
      </c>
      <c r="H4" s="5">
        <v>2</v>
      </c>
      <c r="I4" s="5">
        <v>3</v>
      </c>
      <c r="J4" s="5" t="s">
        <v>7</v>
      </c>
      <c r="K4" s="26"/>
      <c r="L4" s="26"/>
      <c r="M4" s="28"/>
    </row>
    <row r="5" spans="1:12" ht="15">
      <c r="A5" s="29" t="s">
        <v>121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ht="12.75">
      <c r="A6" s="6" t="s">
        <v>263</v>
      </c>
      <c r="B6" s="6" t="s">
        <v>264</v>
      </c>
      <c r="C6" s="6" t="s">
        <v>265</v>
      </c>
      <c r="D6" s="6" t="str">
        <f>"0,5916"</f>
        <v>0,5916</v>
      </c>
      <c r="E6" s="6" t="s">
        <v>20</v>
      </c>
      <c r="F6" s="6" t="s">
        <v>21</v>
      </c>
      <c r="G6" s="8" t="s">
        <v>128</v>
      </c>
      <c r="H6" s="7" t="s">
        <v>68</v>
      </c>
      <c r="I6" s="8" t="s">
        <v>266</v>
      </c>
      <c r="J6" s="7"/>
      <c r="K6" s="6" t="str">
        <f>"175,0"</f>
        <v>175,0</v>
      </c>
      <c r="L6" s="8" t="str">
        <f>"103,5300"</f>
        <v>103,5300</v>
      </c>
      <c r="M6" s="6" t="s">
        <v>267</v>
      </c>
    </row>
    <row r="8" ht="15">
      <c r="E8" s="9" t="s">
        <v>30</v>
      </c>
    </row>
    <row r="9" ht="15">
      <c r="E9" s="9" t="s">
        <v>31</v>
      </c>
    </row>
    <row r="10" ht="15">
      <c r="E10" s="9" t="s">
        <v>32</v>
      </c>
    </row>
    <row r="11" ht="15">
      <c r="E11" s="9" t="s">
        <v>33</v>
      </c>
    </row>
    <row r="12" ht="15">
      <c r="E12" s="9" t="s">
        <v>33</v>
      </c>
    </row>
    <row r="13" ht="15">
      <c r="E13" s="9" t="s">
        <v>34</v>
      </c>
    </row>
    <row r="14" ht="15">
      <c r="E14" s="9"/>
    </row>
    <row r="16" spans="1:2" ht="18">
      <c r="A16" s="10" t="s">
        <v>35</v>
      </c>
      <c r="B16" s="10"/>
    </row>
    <row r="17" spans="1:2" ht="15">
      <c r="A17" s="11" t="s">
        <v>36</v>
      </c>
      <c r="B17" s="11"/>
    </row>
    <row r="18" spans="1:2" ht="14.25">
      <c r="A18" s="13"/>
      <c r="B18" s="14" t="s">
        <v>73</v>
      </c>
    </row>
    <row r="19" spans="1:5" ht="15">
      <c r="A19" s="16" t="s">
        <v>38</v>
      </c>
      <c r="B19" s="16" t="s">
        <v>39</v>
      </c>
      <c r="C19" s="16" t="s">
        <v>40</v>
      </c>
      <c r="D19" s="16" t="s">
        <v>41</v>
      </c>
      <c r="E19" s="16" t="s">
        <v>42</v>
      </c>
    </row>
    <row r="20" spans="1:5" ht="12.75">
      <c r="A20" s="12" t="s">
        <v>262</v>
      </c>
      <c r="B20" s="4" t="s">
        <v>73</v>
      </c>
      <c r="C20" s="4" t="s">
        <v>165</v>
      </c>
      <c r="D20" s="4" t="s">
        <v>266</v>
      </c>
      <c r="E20" s="17" t="s">
        <v>268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6.37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25390625" style="4" bestFit="1" customWidth="1"/>
    <col min="14" max="16384" width="9.125" style="3" customWidth="1"/>
  </cols>
  <sheetData>
    <row r="1" spans="1:13" s="2" customFormat="1" ht="28.5" customHeight="1">
      <c r="A1" s="30" t="s">
        <v>372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8</v>
      </c>
      <c r="C3" s="38" t="s">
        <v>9</v>
      </c>
      <c r="D3" s="25" t="s">
        <v>11</v>
      </c>
      <c r="E3" s="25" t="s">
        <v>6</v>
      </c>
      <c r="F3" s="25" t="s">
        <v>10</v>
      </c>
      <c r="G3" s="25" t="s">
        <v>14</v>
      </c>
      <c r="H3" s="25"/>
      <c r="I3" s="25"/>
      <c r="J3" s="25"/>
      <c r="K3" s="25" t="s">
        <v>86</v>
      </c>
      <c r="L3" s="25" t="s">
        <v>5</v>
      </c>
      <c r="M3" s="27" t="s">
        <v>4</v>
      </c>
    </row>
    <row r="4" spans="1:13" s="1" customFormat="1" ht="21" customHeight="1" thickBot="1">
      <c r="A4" s="37"/>
      <c r="B4" s="26"/>
      <c r="C4" s="26"/>
      <c r="D4" s="26"/>
      <c r="E4" s="26"/>
      <c r="F4" s="26"/>
      <c r="G4" s="5">
        <v>1</v>
      </c>
      <c r="H4" s="5">
        <v>2</v>
      </c>
      <c r="I4" s="5">
        <v>3</v>
      </c>
      <c r="J4" s="5" t="s">
        <v>7</v>
      </c>
      <c r="K4" s="26"/>
      <c r="L4" s="26"/>
      <c r="M4" s="28"/>
    </row>
    <row r="5" spans="1:12" ht="15">
      <c r="A5" s="29" t="s">
        <v>58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ht="12.75">
      <c r="A6" s="18" t="s">
        <v>60</v>
      </c>
      <c r="B6" s="18" t="s">
        <v>61</v>
      </c>
      <c r="C6" s="18" t="s">
        <v>62</v>
      </c>
      <c r="D6" s="18" t="str">
        <f>"0,5710"</f>
        <v>0,5710</v>
      </c>
      <c r="E6" s="18" t="s">
        <v>63</v>
      </c>
      <c r="F6" s="18" t="s">
        <v>21</v>
      </c>
      <c r="G6" s="20" t="s">
        <v>70</v>
      </c>
      <c r="H6" s="20" t="s">
        <v>71</v>
      </c>
      <c r="I6" s="19" t="s">
        <v>72</v>
      </c>
      <c r="J6" s="19"/>
      <c r="K6" s="18" t="str">
        <f>"282,5"</f>
        <v>282,5</v>
      </c>
      <c r="L6" s="20" t="str">
        <f>"161,3075"</f>
        <v>161,3075</v>
      </c>
      <c r="M6" s="18" t="s">
        <v>29</v>
      </c>
    </row>
    <row r="7" spans="1:13" ht="12.75">
      <c r="A7" s="21" t="s">
        <v>254</v>
      </c>
      <c r="B7" s="21" t="s">
        <v>255</v>
      </c>
      <c r="C7" s="21" t="s">
        <v>256</v>
      </c>
      <c r="D7" s="21" t="str">
        <f>"0,5652"</f>
        <v>0,5652</v>
      </c>
      <c r="E7" s="21" t="s">
        <v>191</v>
      </c>
      <c r="F7" s="21" t="s">
        <v>21</v>
      </c>
      <c r="G7" s="23" t="s">
        <v>57</v>
      </c>
      <c r="H7" s="23" t="s">
        <v>227</v>
      </c>
      <c r="I7" s="23" t="s">
        <v>257</v>
      </c>
      <c r="J7" s="22"/>
      <c r="K7" s="21" t="str">
        <f>"235,0"</f>
        <v>235,0</v>
      </c>
      <c r="L7" s="23" t="str">
        <f>"203,8998"</f>
        <v>203,8998</v>
      </c>
      <c r="M7" s="21" t="s">
        <v>258</v>
      </c>
    </row>
    <row r="9" ht="15">
      <c r="E9" s="9" t="s">
        <v>30</v>
      </c>
    </row>
    <row r="10" ht="15">
      <c r="E10" s="9" t="s">
        <v>31</v>
      </c>
    </row>
    <row r="11" ht="15">
      <c r="E11" s="9" t="s">
        <v>32</v>
      </c>
    </row>
    <row r="12" ht="15">
      <c r="E12" s="9" t="s">
        <v>33</v>
      </c>
    </row>
    <row r="13" ht="15">
      <c r="E13" s="9" t="s">
        <v>33</v>
      </c>
    </row>
    <row r="14" ht="15">
      <c r="E14" s="9" t="s">
        <v>34</v>
      </c>
    </row>
    <row r="15" ht="15">
      <c r="E15" s="9"/>
    </row>
    <row r="17" spans="1:2" ht="18">
      <c r="A17" s="10" t="s">
        <v>35</v>
      </c>
      <c r="B17" s="10"/>
    </row>
    <row r="18" spans="1:2" ht="15">
      <c r="A18" s="11" t="s">
        <v>36</v>
      </c>
      <c r="B18" s="11"/>
    </row>
    <row r="19" spans="1:2" ht="14.25">
      <c r="A19" s="13"/>
      <c r="B19" s="14" t="s">
        <v>73</v>
      </c>
    </row>
    <row r="20" spans="1:5" ht="15">
      <c r="A20" s="16" t="s">
        <v>38</v>
      </c>
      <c r="B20" s="16" t="s">
        <v>39</v>
      </c>
      <c r="C20" s="16" t="s">
        <v>40</v>
      </c>
      <c r="D20" s="16" t="s">
        <v>41</v>
      </c>
      <c r="E20" s="16" t="s">
        <v>42</v>
      </c>
    </row>
    <row r="21" spans="1:5" ht="12.75">
      <c r="A21" s="12" t="s">
        <v>59</v>
      </c>
      <c r="B21" s="4" t="s">
        <v>73</v>
      </c>
      <c r="C21" s="4" t="s">
        <v>74</v>
      </c>
      <c r="D21" s="4" t="s">
        <v>71</v>
      </c>
      <c r="E21" s="17" t="s">
        <v>259</v>
      </c>
    </row>
    <row r="23" spans="1:2" ht="14.25">
      <c r="A23" s="13"/>
      <c r="B23" s="14" t="s">
        <v>37</v>
      </c>
    </row>
    <row r="24" spans="1:5" ht="15">
      <c r="A24" s="16" t="s">
        <v>38</v>
      </c>
      <c r="B24" s="16" t="s">
        <v>39</v>
      </c>
      <c r="C24" s="16" t="s">
        <v>40</v>
      </c>
      <c r="D24" s="16" t="s">
        <v>41</v>
      </c>
      <c r="E24" s="16" t="s">
        <v>42</v>
      </c>
    </row>
    <row r="25" spans="1:5" ht="12.75">
      <c r="A25" s="12" t="s">
        <v>253</v>
      </c>
      <c r="B25" s="4" t="s">
        <v>210</v>
      </c>
      <c r="C25" s="4" t="s">
        <v>74</v>
      </c>
      <c r="D25" s="4" t="s">
        <v>257</v>
      </c>
      <c r="E25" s="17" t="s">
        <v>260</v>
      </c>
    </row>
    <row r="30" spans="1:2" ht="18">
      <c r="A30" s="10" t="s">
        <v>80</v>
      </c>
      <c r="B30" s="10"/>
    </row>
    <row r="31" spans="1:3" ht="15">
      <c r="A31" s="16" t="s">
        <v>81</v>
      </c>
      <c r="B31" s="16" t="s">
        <v>82</v>
      </c>
      <c r="C31" s="16" t="s">
        <v>83</v>
      </c>
    </row>
    <row r="32" spans="1:3" ht="12.75">
      <c r="A32" s="4" t="s">
        <v>191</v>
      </c>
      <c r="B32" s="4" t="s">
        <v>84</v>
      </c>
      <c r="C32" s="4" t="s">
        <v>261</v>
      </c>
    </row>
    <row r="33" spans="1:3" ht="12.75">
      <c r="A33" s="4" t="s">
        <v>63</v>
      </c>
      <c r="B33" s="4" t="s">
        <v>84</v>
      </c>
      <c r="C33" s="4" t="s">
        <v>85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31.875" style="4" bestFit="1" customWidth="1"/>
    <col min="2" max="2" width="27.75390625" style="4" bestFit="1" customWidth="1"/>
    <col min="3" max="3" width="13.75390625" style="4" bestFit="1" customWidth="1"/>
    <col min="4" max="4" width="9.25390625" style="4" bestFit="1" customWidth="1"/>
    <col min="5" max="5" width="22.75390625" style="4" bestFit="1" customWidth="1"/>
    <col min="6" max="6" width="29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0.00390625" style="4" bestFit="1" customWidth="1"/>
    <col min="14" max="16384" width="9.125" style="3" customWidth="1"/>
  </cols>
  <sheetData>
    <row r="1" spans="1:13" s="2" customFormat="1" ht="28.5" customHeight="1">
      <c r="A1" s="30" t="s">
        <v>373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8</v>
      </c>
      <c r="C3" s="38" t="s">
        <v>9</v>
      </c>
      <c r="D3" s="25" t="s">
        <v>11</v>
      </c>
      <c r="E3" s="25" t="s">
        <v>6</v>
      </c>
      <c r="F3" s="25" t="s">
        <v>10</v>
      </c>
      <c r="G3" s="25" t="s">
        <v>14</v>
      </c>
      <c r="H3" s="25"/>
      <c r="I3" s="25"/>
      <c r="J3" s="25"/>
      <c r="K3" s="25" t="s">
        <v>86</v>
      </c>
      <c r="L3" s="25" t="s">
        <v>5</v>
      </c>
      <c r="M3" s="27" t="s">
        <v>4</v>
      </c>
    </row>
    <row r="4" spans="1:13" s="1" customFormat="1" ht="21" customHeight="1" thickBot="1">
      <c r="A4" s="37"/>
      <c r="B4" s="26"/>
      <c r="C4" s="26"/>
      <c r="D4" s="26"/>
      <c r="E4" s="26"/>
      <c r="F4" s="26"/>
      <c r="G4" s="5">
        <v>1</v>
      </c>
      <c r="H4" s="5">
        <v>2</v>
      </c>
      <c r="I4" s="5">
        <v>3</v>
      </c>
      <c r="J4" s="5" t="s">
        <v>7</v>
      </c>
      <c r="K4" s="26"/>
      <c r="L4" s="26"/>
      <c r="M4" s="28"/>
    </row>
    <row r="5" spans="1:12" ht="15">
      <c r="A5" s="29" t="s">
        <v>15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ht="12.75">
      <c r="A6" s="6" t="s">
        <v>237</v>
      </c>
      <c r="B6" s="6" t="s">
        <v>238</v>
      </c>
      <c r="C6" s="6" t="s">
        <v>112</v>
      </c>
      <c r="D6" s="6" t="str">
        <f>"0,7357"</f>
        <v>0,7357</v>
      </c>
      <c r="E6" s="6" t="s">
        <v>20</v>
      </c>
      <c r="F6" s="6" t="s">
        <v>239</v>
      </c>
      <c r="G6" s="8" t="s">
        <v>27</v>
      </c>
      <c r="H6" s="7" t="s">
        <v>28</v>
      </c>
      <c r="I6" s="7" t="s">
        <v>28</v>
      </c>
      <c r="J6" s="7"/>
      <c r="K6" s="6" t="str">
        <f>"170,0"</f>
        <v>170,0</v>
      </c>
      <c r="L6" s="8" t="str">
        <f>"141,3280"</f>
        <v>141,3280</v>
      </c>
      <c r="M6" s="6" t="s">
        <v>29</v>
      </c>
    </row>
    <row r="8" spans="1:12" ht="15">
      <c r="A8" s="39" t="s">
        <v>121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3" ht="12.75">
      <c r="A9" s="6" t="s">
        <v>241</v>
      </c>
      <c r="B9" s="6" t="s">
        <v>242</v>
      </c>
      <c r="C9" s="6" t="s">
        <v>243</v>
      </c>
      <c r="D9" s="6" t="str">
        <f>"0,6088"</f>
        <v>0,6088</v>
      </c>
      <c r="E9" s="6" t="s">
        <v>92</v>
      </c>
      <c r="F9" s="6" t="s">
        <v>244</v>
      </c>
      <c r="G9" s="8" t="s">
        <v>27</v>
      </c>
      <c r="H9" s="8" t="s">
        <v>245</v>
      </c>
      <c r="I9" s="8" t="s">
        <v>246</v>
      </c>
      <c r="J9" s="7"/>
      <c r="K9" s="6" t="str">
        <f>"197,5"</f>
        <v>197,5</v>
      </c>
      <c r="L9" s="8" t="str">
        <f>"135,8689"</f>
        <v>135,8689</v>
      </c>
      <c r="M9" s="6" t="s">
        <v>247</v>
      </c>
    </row>
    <row r="11" ht="15">
      <c r="E11" s="9" t="s">
        <v>30</v>
      </c>
    </row>
    <row r="12" ht="15">
      <c r="E12" s="9" t="s">
        <v>31</v>
      </c>
    </row>
    <row r="13" ht="15">
      <c r="E13" s="9" t="s">
        <v>32</v>
      </c>
    </row>
    <row r="14" ht="15">
      <c r="E14" s="9" t="s">
        <v>33</v>
      </c>
    </row>
    <row r="15" ht="15">
      <c r="E15" s="9" t="s">
        <v>33</v>
      </c>
    </row>
    <row r="16" ht="15">
      <c r="E16" s="9" t="s">
        <v>34</v>
      </c>
    </row>
    <row r="17" ht="15">
      <c r="E17" s="9"/>
    </row>
    <row r="19" spans="1:2" ht="18">
      <c r="A19" s="10" t="s">
        <v>35</v>
      </c>
      <c r="B19" s="10"/>
    </row>
    <row r="20" spans="1:2" ht="15">
      <c r="A20" s="11" t="s">
        <v>36</v>
      </c>
      <c r="B20" s="11"/>
    </row>
    <row r="21" spans="1:2" ht="14.25">
      <c r="A21" s="13"/>
      <c r="B21" s="14" t="s">
        <v>248</v>
      </c>
    </row>
    <row r="22" spans="1:5" ht="15">
      <c r="A22" s="16" t="s">
        <v>38</v>
      </c>
      <c r="B22" s="16" t="s">
        <v>39</v>
      </c>
      <c r="C22" s="16" t="s">
        <v>40</v>
      </c>
      <c r="D22" s="16" t="s">
        <v>41</v>
      </c>
      <c r="E22" s="16" t="s">
        <v>42</v>
      </c>
    </row>
    <row r="23" spans="1:5" ht="12.75">
      <c r="A23" s="12" t="s">
        <v>236</v>
      </c>
      <c r="B23" s="4" t="s">
        <v>249</v>
      </c>
      <c r="C23" s="4" t="s">
        <v>44</v>
      </c>
      <c r="D23" s="4" t="s">
        <v>27</v>
      </c>
      <c r="E23" s="17" t="s">
        <v>250</v>
      </c>
    </row>
    <row r="24" spans="1:5" ht="12.75">
      <c r="A24" s="12" t="s">
        <v>240</v>
      </c>
      <c r="B24" s="4" t="s">
        <v>249</v>
      </c>
      <c r="C24" s="4" t="s">
        <v>165</v>
      </c>
      <c r="D24" s="4" t="s">
        <v>246</v>
      </c>
      <c r="E24" s="17" t="s">
        <v>251</v>
      </c>
    </row>
    <row r="29" spans="1:2" ht="18">
      <c r="A29" s="10" t="s">
        <v>80</v>
      </c>
      <c r="B29" s="10"/>
    </row>
    <row r="30" spans="1:3" ht="15">
      <c r="A30" s="16" t="s">
        <v>81</v>
      </c>
      <c r="B30" s="16" t="s">
        <v>82</v>
      </c>
      <c r="C30" s="16" t="s">
        <v>83</v>
      </c>
    </row>
    <row r="31" spans="1:3" ht="12.75">
      <c r="A31" s="4" t="s">
        <v>92</v>
      </c>
      <c r="B31" s="4" t="s">
        <v>84</v>
      </c>
      <c r="C31" s="4" t="s">
        <v>252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8.75390625" style="4" bestFit="1" customWidth="1"/>
    <col min="4" max="4" width="9.25390625" style="4" bestFit="1" customWidth="1"/>
    <col min="5" max="5" width="22.75390625" style="4" bestFit="1" customWidth="1"/>
    <col min="6" max="6" width="26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3.125" style="4" bestFit="1" customWidth="1"/>
    <col min="14" max="16384" width="9.125" style="3" customWidth="1"/>
  </cols>
  <sheetData>
    <row r="1" spans="1:13" s="2" customFormat="1" ht="28.5" customHeight="1">
      <c r="A1" s="30" t="s">
        <v>374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8</v>
      </c>
      <c r="C3" s="38" t="s">
        <v>9</v>
      </c>
      <c r="D3" s="25" t="s">
        <v>11</v>
      </c>
      <c r="E3" s="25" t="s">
        <v>6</v>
      </c>
      <c r="F3" s="25" t="s">
        <v>10</v>
      </c>
      <c r="G3" s="25" t="s">
        <v>13</v>
      </c>
      <c r="H3" s="25"/>
      <c r="I3" s="25"/>
      <c r="J3" s="25"/>
      <c r="K3" s="25" t="s">
        <v>86</v>
      </c>
      <c r="L3" s="25" t="s">
        <v>5</v>
      </c>
      <c r="M3" s="27" t="s">
        <v>4</v>
      </c>
    </row>
    <row r="4" spans="1:13" s="1" customFormat="1" ht="21" customHeight="1" thickBot="1">
      <c r="A4" s="37"/>
      <c r="B4" s="26"/>
      <c r="C4" s="26"/>
      <c r="D4" s="26"/>
      <c r="E4" s="26"/>
      <c r="F4" s="26"/>
      <c r="G4" s="5">
        <v>1</v>
      </c>
      <c r="H4" s="5">
        <v>2</v>
      </c>
      <c r="I4" s="5">
        <v>3</v>
      </c>
      <c r="J4" s="5" t="s">
        <v>7</v>
      </c>
      <c r="K4" s="26"/>
      <c r="L4" s="26"/>
      <c r="M4" s="28"/>
    </row>
    <row r="5" spans="1:12" ht="15">
      <c r="A5" s="29" t="s">
        <v>137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ht="12.75">
      <c r="A6" s="18" t="s">
        <v>223</v>
      </c>
      <c r="B6" s="18" t="s">
        <v>224</v>
      </c>
      <c r="C6" s="18" t="s">
        <v>225</v>
      </c>
      <c r="D6" s="18" t="str">
        <f>"0,5441"</f>
        <v>0,5441</v>
      </c>
      <c r="E6" s="18" t="s">
        <v>113</v>
      </c>
      <c r="F6" s="18" t="s">
        <v>226</v>
      </c>
      <c r="G6" s="20" t="s">
        <v>227</v>
      </c>
      <c r="H6" s="20" t="s">
        <v>228</v>
      </c>
      <c r="I6" s="20" t="s">
        <v>229</v>
      </c>
      <c r="J6" s="19"/>
      <c r="K6" s="18" t="str">
        <f>"240,0"</f>
        <v>240,0</v>
      </c>
      <c r="L6" s="20" t="str">
        <f>"130,5840"</f>
        <v>130,5840</v>
      </c>
      <c r="M6" s="18" t="s">
        <v>204</v>
      </c>
    </row>
    <row r="7" spans="1:13" ht="12.75">
      <c r="A7" s="21" t="s">
        <v>230</v>
      </c>
      <c r="B7" s="21" t="s">
        <v>231</v>
      </c>
      <c r="C7" s="21" t="s">
        <v>232</v>
      </c>
      <c r="D7" s="21" t="str">
        <f>"0,5460"</f>
        <v>0,5460</v>
      </c>
      <c r="E7" s="21" t="s">
        <v>20</v>
      </c>
      <c r="F7" s="21" t="s">
        <v>21</v>
      </c>
      <c r="G7" s="22" t="s">
        <v>229</v>
      </c>
      <c r="H7" s="22" t="s">
        <v>233</v>
      </c>
      <c r="I7" s="22" t="s">
        <v>233</v>
      </c>
      <c r="J7" s="22"/>
      <c r="K7" s="21" t="str">
        <f>"0.00"</f>
        <v>0.00</v>
      </c>
      <c r="L7" s="23" t="str">
        <f>"0,0000"</f>
        <v>0,0000</v>
      </c>
      <c r="M7" s="21" t="s">
        <v>29</v>
      </c>
    </row>
    <row r="9" ht="15">
      <c r="E9" s="9" t="s">
        <v>30</v>
      </c>
    </row>
    <row r="10" ht="15">
      <c r="E10" s="9" t="s">
        <v>31</v>
      </c>
    </row>
    <row r="11" ht="15">
      <c r="E11" s="9" t="s">
        <v>32</v>
      </c>
    </row>
    <row r="12" ht="15">
      <c r="E12" s="9" t="s">
        <v>33</v>
      </c>
    </row>
    <row r="13" ht="15">
      <c r="E13" s="9" t="s">
        <v>33</v>
      </c>
    </row>
    <row r="14" ht="15">
      <c r="E14" s="9" t="s">
        <v>34</v>
      </c>
    </row>
    <row r="15" ht="15">
      <c r="E15" s="9"/>
    </row>
    <row r="17" spans="1:2" ht="18">
      <c r="A17" s="10" t="s">
        <v>35</v>
      </c>
      <c r="B17" s="10"/>
    </row>
    <row r="18" spans="1:2" ht="15">
      <c r="A18" s="11" t="s">
        <v>36</v>
      </c>
      <c r="B18" s="11"/>
    </row>
    <row r="19" spans="1:2" ht="14.25">
      <c r="A19" s="13"/>
      <c r="B19" s="14" t="s">
        <v>73</v>
      </c>
    </row>
    <row r="20" spans="1:5" ht="15">
      <c r="A20" s="16" t="s">
        <v>38</v>
      </c>
      <c r="B20" s="16" t="s">
        <v>39</v>
      </c>
      <c r="C20" s="16" t="s">
        <v>40</v>
      </c>
      <c r="D20" s="16" t="s">
        <v>41</v>
      </c>
      <c r="E20" s="16" t="s">
        <v>42</v>
      </c>
    </row>
    <row r="21" spans="1:5" ht="12.75">
      <c r="A21" s="12" t="s">
        <v>222</v>
      </c>
      <c r="B21" s="4" t="s">
        <v>73</v>
      </c>
      <c r="C21" s="4" t="s">
        <v>167</v>
      </c>
      <c r="D21" s="4" t="s">
        <v>229</v>
      </c>
      <c r="E21" s="17" t="s">
        <v>234</v>
      </c>
    </row>
    <row r="26" spans="1:2" ht="18">
      <c r="A26" s="10" t="s">
        <v>80</v>
      </c>
      <c r="B26" s="10"/>
    </row>
    <row r="27" spans="1:3" ht="15">
      <c r="A27" s="16" t="s">
        <v>81</v>
      </c>
      <c r="B27" s="16" t="s">
        <v>82</v>
      </c>
      <c r="C27" s="16" t="s">
        <v>83</v>
      </c>
    </row>
    <row r="28" spans="1:3" ht="12.75">
      <c r="A28" s="4" t="s">
        <v>113</v>
      </c>
      <c r="B28" s="4" t="s">
        <v>84</v>
      </c>
      <c r="C28" s="4" t="s">
        <v>235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7.625" style="4" bestFit="1" customWidth="1"/>
    <col min="14" max="16384" width="9.125" style="3" customWidth="1"/>
  </cols>
  <sheetData>
    <row r="1" spans="1:13" s="2" customFormat="1" ht="28.5" customHeight="1">
      <c r="A1" s="30" t="s">
        <v>375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8</v>
      </c>
      <c r="C3" s="38" t="s">
        <v>9</v>
      </c>
      <c r="D3" s="25" t="s">
        <v>11</v>
      </c>
      <c r="E3" s="25" t="s">
        <v>6</v>
      </c>
      <c r="F3" s="25" t="s">
        <v>10</v>
      </c>
      <c r="G3" s="25" t="s">
        <v>13</v>
      </c>
      <c r="H3" s="25"/>
      <c r="I3" s="25"/>
      <c r="J3" s="25"/>
      <c r="K3" s="25" t="s">
        <v>86</v>
      </c>
      <c r="L3" s="25" t="s">
        <v>5</v>
      </c>
      <c r="M3" s="27" t="s">
        <v>4</v>
      </c>
    </row>
    <row r="4" spans="1:13" s="1" customFormat="1" ht="21" customHeight="1" thickBot="1">
      <c r="A4" s="37"/>
      <c r="B4" s="26"/>
      <c r="C4" s="26"/>
      <c r="D4" s="26"/>
      <c r="E4" s="26"/>
      <c r="F4" s="26"/>
      <c r="G4" s="5">
        <v>1</v>
      </c>
      <c r="H4" s="5">
        <v>2</v>
      </c>
      <c r="I4" s="5">
        <v>3</v>
      </c>
      <c r="J4" s="5" t="s">
        <v>7</v>
      </c>
      <c r="K4" s="26"/>
      <c r="L4" s="26"/>
      <c r="M4" s="28"/>
    </row>
    <row r="5" spans="1:12" ht="15">
      <c r="A5" s="29" t="s">
        <v>58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ht="12.75">
      <c r="A6" s="6" t="s">
        <v>216</v>
      </c>
      <c r="B6" s="6" t="s">
        <v>217</v>
      </c>
      <c r="C6" s="6" t="s">
        <v>218</v>
      </c>
      <c r="D6" s="6" t="str">
        <f>"0,5544"</f>
        <v>0,5544</v>
      </c>
      <c r="E6" s="6" t="s">
        <v>20</v>
      </c>
      <c r="F6" s="6" t="s">
        <v>21</v>
      </c>
      <c r="G6" s="8" t="s">
        <v>22</v>
      </c>
      <c r="H6" s="8" t="s">
        <v>23</v>
      </c>
      <c r="I6" s="8" t="s">
        <v>219</v>
      </c>
      <c r="J6" s="7"/>
      <c r="K6" s="6" t="str">
        <f>"162,5"</f>
        <v>162,5</v>
      </c>
      <c r="L6" s="8" t="str">
        <f>"90,0900"</f>
        <v>90,0900</v>
      </c>
      <c r="M6" s="6" t="s">
        <v>220</v>
      </c>
    </row>
    <row r="8" ht="15">
      <c r="E8" s="9" t="s">
        <v>30</v>
      </c>
    </row>
    <row r="9" ht="15">
      <c r="E9" s="9" t="s">
        <v>31</v>
      </c>
    </row>
    <row r="10" ht="15">
      <c r="E10" s="9" t="s">
        <v>32</v>
      </c>
    </row>
    <row r="11" ht="15">
      <c r="E11" s="9" t="s">
        <v>33</v>
      </c>
    </row>
    <row r="12" ht="15">
      <c r="E12" s="9" t="s">
        <v>33</v>
      </c>
    </row>
    <row r="13" ht="15">
      <c r="E13" s="9" t="s">
        <v>34</v>
      </c>
    </row>
    <row r="14" ht="15">
      <c r="E14" s="9"/>
    </row>
    <row r="16" spans="1:2" ht="18">
      <c r="A16" s="10" t="s">
        <v>35</v>
      </c>
      <c r="B16" s="10"/>
    </row>
    <row r="17" spans="1:2" ht="15">
      <c r="A17" s="11" t="s">
        <v>36</v>
      </c>
      <c r="B17" s="11"/>
    </row>
    <row r="18" spans="1:2" ht="14.25">
      <c r="A18" s="13"/>
      <c r="B18" s="14" t="s">
        <v>73</v>
      </c>
    </row>
    <row r="19" spans="1:5" ht="15">
      <c r="A19" s="16" t="s">
        <v>38</v>
      </c>
      <c r="B19" s="16" t="s">
        <v>39</v>
      </c>
      <c r="C19" s="16" t="s">
        <v>40</v>
      </c>
      <c r="D19" s="16" t="s">
        <v>41</v>
      </c>
      <c r="E19" s="16" t="s">
        <v>42</v>
      </c>
    </row>
    <row r="20" spans="1:5" ht="12.75">
      <c r="A20" s="12" t="s">
        <v>215</v>
      </c>
      <c r="B20" s="4" t="s">
        <v>73</v>
      </c>
      <c r="C20" s="4" t="s">
        <v>74</v>
      </c>
      <c r="D20" s="4" t="s">
        <v>219</v>
      </c>
      <c r="E20" s="17" t="s">
        <v>221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21.00390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6.875" style="4" bestFit="1" customWidth="1"/>
    <col min="14" max="16384" width="9.125" style="3" customWidth="1"/>
  </cols>
  <sheetData>
    <row r="1" spans="1:13" s="2" customFormat="1" ht="28.5" customHeight="1">
      <c r="A1" s="30" t="s">
        <v>376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8</v>
      </c>
      <c r="C3" s="38" t="s">
        <v>9</v>
      </c>
      <c r="D3" s="25" t="s">
        <v>11</v>
      </c>
      <c r="E3" s="25" t="s">
        <v>6</v>
      </c>
      <c r="F3" s="25" t="s">
        <v>10</v>
      </c>
      <c r="G3" s="25" t="s">
        <v>13</v>
      </c>
      <c r="H3" s="25"/>
      <c r="I3" s="25"/>
      <c r="J3" s="25"/>
      <c r="K3" s="25" t="s">
        <v>86</v>
      </c>
      <c r="L3" s="25" t="s">
        <v>5</v>
      </c>
      <c r="M3" s="27" t="s">
        <v>4</v>
      </c>
    </row>
    <row r="4" spans="1:13" s="1" customFormat="1" ht="21" customHeight="1" thickBot="1">
      <c r="A4" s="37"/>
      <c r="B4" s="26"/>
      <c r="C4" s="26"/>
      <c r="D4" s="26"/>
      <c r="E4" s="26"/>
      <c r="F4" s="26"/>
      <c r="G4" s="5">
        <v>1</v>
      </c>
      <c r="H4" s="5">
        <v>2</v>
      </c>
      <c r="I4" s="5">
        <v>3</v>
      </c>
      <c r="J4" s="5" t="s">
        <v>7</v>
      </c>
      <c r="K4" s="26"/>
      <c r="L4" s="26"/>
      <c r="M4" s="28"/>
    </row>
    <row r="5" spans="1:13" ht="15">
      <c r="A5" s="29" t="s">
        <v>179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"/>
    </row>
    <row r="6" spans="1:13" ht="12.75">
      <c r="A6" s="6" t="s">
        <v>181</v>
      </c>
      <c r="B6" s="6" t="s">
        <v>182</v>
      </c>
      <c r="C6" s="6" t="s">
        <v>183</v>
      </c>
      <c r="D6" s="6" t="str">
        <f>"0,9693"</f>
        <v>0,9693</v>
      </c>
      <c r="E6" s="6" t="s">
        <v>20</v>
      </c>
      <c r="F6" s="6" t="s">
        <v>21</v>
      </c>
      <c r="G6" s="8" t="s">
        <v>184</v>
      </c>
      <c r="H6" s="8" t="s">
        <v>185</v>
      </c>
      <c r="I6" s="7" t="s">
        <v>186</v>
      </c>
      <c r="J6" s="7"/>
      <c r="K6" s="6" t="str">
        <f>"70,0"</f>
        <v>70,0</v>
      </c>
      <c r="L6" s="8" t="str">
        <f>"67,8545"</f>
        <v>67,8545</v>
      </c>
      <c r="M6" s="8" t="s">
        <v>29</v>
      </c>
    </row>
    <row r="7" ht="12.75">
      <c r="M7" s="3"/>
    </row>
    <row r="8" spans="1:13" ht="15">
      <c r="A8" s="39" t="s">
        <v>58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"/>
    </row>
    <row r="9" spans="1:13" ht="12.75">
      <c r="A9" s="6" t="s">
        <v>188</v>
      </c>
      <c r="B9" s="6" t="s">
        <v>189</v>
      </c>
      <c r="C9" s="6" t="s">
        <v>190</v>
      </c>
      <c r="D9" s="6" t="str">
        <f>"0,5560"</f>
        <v>0,5560</v>
      </c>
      <c r="E9" s="6" t="s">
        <v>191</v>
      </c>
      <c r="F9" s="6" t="s">
        <v>21</v>
      </c>
      <c r="G9" s="8" t="s">
        <v>28</v>
      </c>
      <c r="H9" s="8" t="s">
        <v>52</v>
      </c>
      <c r="I9" s="8" t="s">
        <v>192</v>
      </c>
      <c r="J9" s="7"/>
      <c r="K9" s="6" t="str">
        <f>"195,0"</f>
        <v>195,0</v>
      </c>
      <c r="L9" s="8" t="str">
        <f>"108,4200"</f>
        <v>108,4200</v>
      </c>
      <c r="M9" s="8" t="s">
        <v>193</v>
      </c>
    </row>
    <row r="10" ht="12.75">
      <c r="M10" s="3"/>
    </row>
    <row r="11" spans="1:13" ht="15">
      <c r="A11" s="39" t="s">
        <v>137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"/>
    </row>
    <row r="12" spans="1:13" ht="12.75">
      <c r="A12" s="6" t="s">
        <v>195</v>
      </c>
      <c r="B12" s="6" t="s">
        <v>196</v>
      </c>
      <c r="C12" s="6" t="s">
        <v>197</v>
      </c>
      <c r="D12" s="6" t="str">
        <f>"0,5408"</f>
        <v>0,5408</v>
      </c>
      <c r="E12" s="6" t="s">
        <v>113</v>
      </c>
      <c r="F12" s="6" t="s">
        <v>21</v>
      </c>
      <c r="G12" s="8" t="s">
        <v>53</v>
      </c>
      <c r="H12" s="8" t="s">
        <v>198</v>
      </c>
      <c r="I12" s="8" t="s">
        <v>93</v>
      </c>
      <c r="J12" s="7"/>
      <c r="K12" s="6" t="str">
        <f>"212,5"</f>
        <v>212,5</v>
      </c>
      <c r="L12" s="8" t="str">
        <f>"114,9094"</f>
        <v>114,9094</v>
      </c>
      <c r="M12" s="8" t="s">
        <v>29</v>
      </c>
    </row>
    <row r="13" ht="12.75">
      <c r="M13" s="3"/>
    </row>
    <row r="14" spans="1:13" ht="15">
      <c r="A14" s="39" t="s">
        <v>87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"/>
    </row>
    <row r="15" spans="1:13" ht="12.75">
      <c r="A15" s="18" t="s">
        <v>89</v>
      </c>
      <c r="B15" s="18" t="s">
        <v>90</v>
      </c>
      <c r="C15" s="18" t="s">
        <v>91</v>
      </c>
      <c r="D15" s="18" t="str">
        <f>"0,5325"</f>
        <v>0,5325</v>
      </c>
      <c r="E15" s="18" t="s">
        <v>92</v>
      </c>
      <c r="F15" s="18" t="s">
        <v>21</v>
      </c>
      <c r="G15" s="20" t="s">
        <v>53</v>
      </c>
      <c r="H15" s="20" t="s">
        <v>64</v>
      </c>
      <c r="I15" s="20" t="s">
        <v>65</v>
      </c>
      <c r="J15" s="19"/>
      <c r="K15" s="18" t="str">
        <f>"220,0"</f>
        <v>220,0</v>
      </c>
      <c r="L15" s="20" t="str">
        <f>"117,1500"</f>
        <v>117,1500</v>
      </c>
      <c r="M15" s="20" t="s">
        <v>95</v>
      </c>
    </row>
    <row r="16" spans="1:13" ht="12.75">
      <c r="A16" s="21" t="s">
        <v>200</v>
      </c>
      <c r="B16" s="21" t="s">
        <v>201</v>
      </c>
      <c r="C16" s="21" t="s">
        <v>202</v>
      </c>
      <c r="D16" s="21" t="str">
        <f>"0,5211"</f>
        <v>0,5211</v>
      </c>
      <c r="E16" s="21" t="s">
        <v>104</v>
      </c>
      <c r="F16" s="21" t="s">
        <v>21</v>
      </c>
      <c r="G16" s="23" t="s">
        <v>192</v>
      </c>
      <c r="H16" s="23" t="s">
        <v>203</v>
      </c>
      <c r="I16" s="23" t="s">
        <v>198</v>
      </c>
      <c r="J16" s="22"/>
      <c r="K16" s="21" t="str">
        <f>"207,5"</f>
        <v>207,5</v>
      </c>
      <c r="L16" s="23" t="str">
        <f>"149,2170"</f>
        <v>149,2170</v>
      </c>
      <c r="M16" s="23" t="s">
        <v>204</v>
      </c>
    </row>
    <row r="18" ht="15">
      <c r="E18" s="9" t="s">
        <v>30</v>
      </c>
    </row>
    <row r="19" ht="15">
      <c r="E19" s="9" t="s">
        <v>31</v>
      </c>
    </row>
    <row r="20" ht="15">
      <c r="E20" s="9" t="s">
        <v>32</v>
      </c>
    </row>
    <row r="21" ht="15">
      <c r="E21" s="9" t="s">
        <v>33</v>
      </c>
    </row>
    <row r="22" ht="15">
      <c r="E22" s="9" t="s">
        <v>33</v>
      </c>
    </row>
    <row r="23" ht="15">
      <c r="E23" s="9" t="s">
        <v>34</v>
      </c>
    </row>
    <row r="24" ht="15">
      <c r="E24" s="9"/>
    </row>
    <row r="26" spans="1:2" ht="18">
      <c r="A26" s="10" t="s">
        <v>35</v>
      </c>
      <c r="B26" s="10"/>
    </row>
    <row r="27" spans="1:2" ht="15">
      <c r="A27" s="11" t="s">
        <v>159</v>
      </c>
      <c r="B27" s="11"/>
    </row>
    <row r="28" spans="1:2" ht="14.25">
      <c r="A28" s="13"/>
      <c r="B28" s="14" t="s">
        <v>73</v>
      </c>
    </row>
    <row r="29" spans="1:5" ht="15">
      <c r="A29" s="16" t="s">
        <v>38</v>
      </c>
      <c r="B29" s="16" t="s">
        <v>39</v>
      </c>
      <c r="C29" s="16" t="s">
        <v>40</v>
      </c>
      <c r="D29" s="16" t="s">
        <v>41</v>
      </c>
      <c r="E29" s="16" t="s">
        <v>42</v>
      </c>
    </row>
    <row r="30" spans="1:5" ht="12.75">
      <c r="A30" s="12" t="s">
        <v>180</v>
      </c>
      <c r="B30" s="4" t="s">
        <v>73</v>
      </c>
      <c r="C30" s="4" t="s">
        <v>205</v>
      </c>
      <c r="D30" s="4" t="s">
        <v>185</v>
      </c>
      <c r="E30" s="17" t="s">
        <v>206</v>
      </c>
    </row>
    <row r="33" spans="1:2" ht="15">
      <c r="A33" s="11" t="s">
        <v>36</v>
      </c>
      <c r="B33" s="11"/>
    </row>
    <row r="34" spans="1:2" ht="14.25">
      <c r="A34" s="13"/>
      <c r="B34" s="14" t="s">
        <v>73</v>
      </c>
    </row>
    <row r="35" spans="1:5" ht="15">
      <c r="A35" s="16" t="s">
        <v>38</v>
      </c>
      <c r="B35" s="15" t="s">
        <v>39</v>
      </c>
      <c r="C35" s="15" t="s">
        <v>40</v>
      </c>
      <c r="D35" s="15" t="s">
        <v>41</v>
      </c>
      <c r="E35" s="15" t="s">
        <v>42</v>
      </c>
    </row>
    <row r="36" spans="1:5" ht="12.75">
      <c r="A36" s="12" t="s">
        <v>88</v>
      </c>
      <c r="B36" s="4" t="s">
        <v>73</v>
      </c>
      <c r="C36" s="4" t="s">
        <v>96</v>
      </c>
      <c r="D36" s="4" t="s">
        <v>65</v>
      </c>
      <c r="E36" s="17" t="s">
        <v>207</v>
      </c>
    </row>
    <row r="37" spans="1:5" ht="12.75">
      <c r="A37" s="12" t="s">
        <v>194</v>
      </c>
      <c r="B37" s="4" t="s">
        <v>73</v>
      </c>
      <c r="C37" s="4" t="s">
        <v>167</v>
      </c>
      <c r="D37" s="4" t="s">
        <v>93</v>
      </c>
      <c r="E37" s="17" t="s">
        <v>208</v>
      </c>
    </row>
    <row r="38" spans="1:5" ht="12.75">
      <c r="A38" s="12" t="s">
        <v>187</v>
      </c>
      <c r="B38" s="4" t="s">
        <v>73</v>
      </c>
      <c r="C38" s="4" t="s">
        <v>74</v>
      </c>
      <c r="D38" s="4" t="s">
        <v>192</v>
      </c>
      <c r="E38" s="17" t="s">
        <v>209</v>
      </c>
    </row>
    <row r="40" spans="1:2" ht="14.25">
      <c r="A40" s="13"/>
      <c r="B40" s="14" t="s">
        <v>37</v>
      </c>
    </row>
    <row r="41" spans="1:5" ht="15">
      <c r="A41" s="16" t="s">
        <v>38</v>
      </c>
      <c r="B41" s="16" t="s">
        <v>39</v>
      </c>
      <c r="C41" s="16" t="s">
        <v>40</v>
      </c>
      <c r="D41" s="16" t="s">
        <v>41</v>
      </c>
      <c r="E41" s="16" t="s">
        <v>42</v>
      </c>
    </row>
    <row r="42" spans="1:5" ht="12.75">
      <c r="A42" s="12" t="s">
        <v>199</v>
      </c>
      <c r="B42" s="4" t="s">
        <v>210</v>
      </c>
      <c r="C42" s="4" t="s">
        <v>96</v>
      </c>
      <c r="D42" s="4" t="s">
        <v>198</v>
      </c>
      <c r="E42" s="17" t="s">
        <v>211</v>
      </c>
    </row>
    <row r="47" spans="1:2" ht="18">
      <c r="A47" s="10" t="s">
        <v>80</v>
      </c>
      <c r="B47" s="10"/>
    </row>
    <row r="48" spans="1:3" ht="15">
      <c r="A48" s="16" t="s">
        <v>81</v>
      </c>
      <c r="B48" s="16" t="s">
        <v>82</v>
      </c>
      <c r="C48" s="16" t="s">
        <v>83</v>
      </c>
    </row>
    <row r="49" spans="1:3" ht="12.75">
      <c r="A49" s="4" t="s">
        <v>191</v>
      </c>
      <c r="B49" s="4" t="s">
        <v>84</v>
      </c>
      <c r="C49" s="4" t="s">
        <v>212</v>
      </c>
    </row>
    <row r="50" spans="1:3" ht="12.75">
      <c r="A50" s="4" t="s">
        <v>92</v>
      </c>
      <c r="B50" s="4" t="s">
        <v>84</v>
      </c>
      <c r="C50" s="4" t="s">
        <v>98</v>
      </c>
    </row>
    <row r="51" spans="1:3" ht="12.75">
      <c r="A51" s="4" t="s">
        <v>113</v>
      </c>
      <c r="B51" s="4" t="s">
        <v>84</v>
      </c>
      <c r="C51" s="4" t="s">
        <v>213</v>
      </c>
    </row>
    <row r="52" spans="1:3" ht="12.75">
      <c r="A52" s="4" t="s">
        <v>104</v>
      </c>
      <c r="B52" s="4" t="s">
        <v>84</v>
      </c>
      <c r="C52" s="4" t="s">
        <v>214</v>
      </c>
    </row>
  </sheetData>
  <sheetProtection/>
  <mergeCells count="15">
    <mergeCell ref="A14:L14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P14" sqref="P14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60.625" style="4" bestFit="1" customWidth="1"/>
    <col min="4" max="4" width="9.25390625" style="4" bestFit="1" customWidth="1"/>
    <col min="5" max="5" width="22.75390625" style="4" bestFit="1" customWidth="1"/>
    <col min="6" max="6" width="30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31.75390625" style="4" bestFit="1" customWidth="1"/>
    <col min="14" max="16384" width="9.125" style="3" customWidth="1"/>
  </cols>
  <sheetData>
    <row r="1" spans="1:13" s="2" customFormat="1" ht="28.5" customHeight="1">
      <c r="A1" s="30" t="s">
        <v>377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8</v>
      </c>
      <c r="C3" s="38" t="s">
        <v>9</v>
      </c>
      <c r="D3" s="25" t="s">
        <v>11</v>
      </c>
      <c r="E3" s="25" t="s">
        <v>6</v>
      </c>
      <c r="F3" s="25" t="s">
        <v>10</v>
      </c>
      <c r="G3" s="25" t="s">
        <v>13</v>
      </c>
      <c r="H3" s="25"/>
      <c r="I3" s="25"/>
      <c r="J3" s="25"/>
      <c r="K3" s="25" t="s">
        <v>86</v>
      </c>
      <c r="L3" s="25" t="s">
        <v>5</v>
      </c>
      <c r="M3" s="27" t="s">
        <v>4</v>
      </c>
    </row>
    <row r="4" spans="1:13" s="1" customFormat="1" ht="21" customHeight="1" thickBot="1">
      <c r="A4" s="37"/>
      <c r="B4" s="26"/>
      <c r="C4" s="26"/>
      <c r="D4" s="26"/>
      <c r="E4" s="26"/>
      <c r="F4" s="26"/>
      <c r="G4" s="5">
        <v>1</v>
      </c>
      <c r="H4" s="5">
        <v>2</v>
      </c>
      <c r="I4" s="5">
        <v>3</v>
      </c>
      <c r="J4" s="5" t="s">
        <v>7</v>
      </c>
      <c r="K4" s="26"/>
      <c r="L4" s="26"/>
      <c r="M4" s="28"/>
    </row>
    <row r="5" spans="1:12" ht="15">
      <c r="A5" s="29" t="s">
        <v>99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ht="12.75">
      <c r="A6" s="6" t="s">
        <v>101</v>
      </c>
      <c r="B6" s="6" t="s">
        <v>102</v>
      </c>
      <c r="C6" s="6" t="s">
        <v>103</v>
      </c>
      <c r="D6" s="6" t="str">
        <f>"0,9124"</f>
        <v>0,9124</v>
      </c>
      <c r="E6" s="6" t="s">
        <v>104</v>
      </c>
      <c r="F6" s="6" t="s">
        <v>21</v>
      </c>
      <c r="G6" s="8" t="s">
        <v>105</v>
      </c>
      <c r="H6" s="8" t="s">
        <v>106</v>
      </c>
      <c r="I6" s="7" t="s">
        <v>107</v>
      </c>
      <c r="J6" s="7"/>
      <c r="K6" s="6" t="str">
        <f>"52,5"</f>
        <v>52,5</v>
      </c>
      <c r="L6" s="8" t="str">
        <f>"47,9010"</f>
        <v>47,9010</v>
      </c>
      <c r="M6" s="8" t="s">
        <v>108</v>
      </c>
    </row>
    <row r="7" ht="12.75">
      <c r="M7" s="3"/>
    </row>
    <row r="8" spans="1:13" ht="15">
      <c r="A8" s="39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"/>
    </row>
    <row r="9" spans="1:13" ht="12.75">
      <c r="A9" s="6" t="s">
        <v>110</v>
      </c>
      <c r="B9" s="6" t="s">
        <v>111</v>
      </c>
      <c r="C9" s="6" t="s">
        <v>112</v>
      </c>
      <c r="D9" s="6" t="str">
        <f>"0,7893"</f>
        <v>0,7893</v>
      </c>
      <c r="E9" s="6" t="s">
        <v>113</v>
      </c>
      <c r="F9" s="6" t="s">
        <v>21</v>
      </c>
      <c r="G9" s="8" t="s">
        <v>105</v>
      </c>
      <c r="H9" s="8" t="s">
        <v>106</v>
      </c>
      <c r="I9" s="8" t="s">
        <v>107</v>
      </c>
      <c r="J9" s="7"/>
      <c r="K9" s="6" t="str">
        <f>"55,0"</f>
        <v>55,0</v>
      </c>
      <c r="L9" s="8" t="str">
        <f>"43,4088"</f>
        <v>43,4088</v>
      </c>
      <c r="M9" s="8" t="s">
        <v>108</v>
      </c>
    </row>
    <row r="10" ht="12.75">
      <c r="M10" s="3"/>
    </row>
    <row r="11" spans="1:13" ht="15">
      <c r="A11" s="39" t="s">
        <v>114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"/>
    </row>
    <row r="12" spans="1:13" ht="12.75">
      <c r="A12" s="6" t="s">
        <v>116</v>
      </c>
      <c r="B12" s="6" t="s">
        <v>117</v>
      </c>
      <c r="C12" s="6" t="s">
        <v>118</v>
      </c>
      <c r="D12" s="6" t="str">
        <f>"0,6697"</f>
        <v>0,6697</v>
      </c>
      <c r="E12" s="6" t="s">
        <v>113</v>
      </c>
      <c r="F12" s="6" t="s">
        <v>21</v>
      </c>
      <c r="G12" s="8" t="s">
        <v>119</v>
      </c>
      <c r="H12" s="8" t="s">
        <v>54</v>
      </c>
      <c r="I12" s="7" t="s">
        <v>120</v>
      </c>
      <c r="J12" s="7"/>
      <c r="K12" s="6" t="str">
        <f>"120,0"</f>
        <v>120,0</v>
      </c>
      <c r="L12" s="8" t="str">
        <f>"80,3700"</f>
        <v>80,3700</v>
      </c>
      <c r="M12" s="8" t="s">
        <v>108</v>
      </c>
    </row>
    <row r="13" ht="12.75">
      <c r="M13" s="3"/>
    </row>
    <row r="14" spans="1:13" ht="15">
      <c r="A14" s="39" t="s">
        <v>121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"/>
    </row>
    <row r="15" spans="1:13" ht="12.75">
      <c r="A15" s="18" t="s">
        <v>123</v>
      </c>
      <c r="B15" s="18" t="s">
        <v>124</v>
      </c>
      <c r="C15" s="18" t="s">
        <v>125</v>
      </c>
      <c r="D15" s="18" t="str">
        <f>"0,5893"</f>
        <v>0,5893</v>
      </c>
      <c r="E15" s="18" t="s">
        <v>20</v>
      </c>
      <c r="F15" s="18" t="s">
        <v>126</v>
      </c>
      <c r="G15" s="20" t="s">
        <v>56</v>
      </c>
      <c r="H15" s="20" t="s">
        <v>127</v>
      </c>
      <c r="I15" s="20" t="s">
        <v>128</v>
      </c>
      <c r="J15" s="19"/>
      <c r="K15" s="18" t="str">
        <f>"155,0"</f>
        <v>155,0</v>
      </c>
      <c r="L15" s="20" t="str">
        <f>"91,3415"</f>
        <v>91,3415</v>
      </c>
      <c r="M15" s="20" t="s">
        <v>129</v>
      </c>
    </row>
    <row r="16" spans="1:13" ht="12.75">
      <c r="A16" s="21" t="s">
        <v>131</v>
      </c>
      <c r="B16" s="21" t="s">
        <v>132</v>
      </c>
      <c r="C16" s="21" t="s">
        <v>133</v>
      </c>
      <c r="D16" s="21" t="str">
        <f>"0,5865"</f>
        <v>0,5865</v>
      </c>
      <c r="E16" s="21" t="s">
        <v>113</v>
      </c>
      <c r="F16" s="21" t="s">
        <v>21</v>
      </c>
      <c r="G16" s="23" t="s">
        <v>134</v>
      </c>
      <c r="H16" s="23" t="s">
        <v>135</v>
      </c>
      <c r="I16" s="23" t="s">
        <v>24</v>
      </c>
      <c r="J16" s="22"/>
      <c r="K16" s="21" t="str">
        <f>"90,0"</f>
        <v>90,0</v>
      </c>
      <c r="L16" s="23" t="str">
        <f>"54,4213"</f>
        <v>54,4213</v>
      </c>
      <c r="M16" s="23" t="s">
        <v>136</v>
      </c>
    </row>
    <row r="17" ht="12.75">
      <c r="M17" s="3"/>
    </row>
    <row r="18" spans="1:13" ht="15">
      <c r="A18" s="39" t="s">
        <v>137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"/>
    </row>
    <row r="19" spans="1:13" ht="12.75">
      <c r="A19" s="18" t="s">
        <v>139</v>
      </c>
      <c r="B19" s="18" t="s">
        <v>140</v>
      </c>
      <c r="C19" s="18" t="s">
        <v>141</v>
      </c>
      <c r="D19" s="18" t="str">
        <f>"0,5439"</f>
        <v>0,5439</v>
      </c>
      <c r="E19" s="18" t="s">
        <v>20</v>
      </c>
      <c r="F19" s="18" t="s">
        <v>142</v>
      </c>
      <c r="G19" s="20" t="s">
        <v>23</v>
      </c>
      <c r="H19" s="19" t="s">
        <v>128</v>
      </c>
      <c r="I19" s="20" t="s">
        <v>128</v>
      </c>
      <c r="J19" s="19"/>
      <c r="K19" s="18" t="str">
        <f>"155,0"</f>
        <v>155,0</v>
      </c>
      <c r="L19" s="20" t="str">
        <f>"84,3045"</f>
        <v>84,3045</v>
      </c>
      <c r="M19" s="20" t="s">
        <v>29</v>
      </c>
    </row>
    <row r="20" spans="1:13" ht="12.75">
      <c r="A20" s="21" t="s">
        <v>144</v>
      </c>
      <c r="B20" s="21" t="s">
        <v>145</v>
      </c>
      <c r="C20" s="21" t="s">
        <v>146</v>
      </c>
      <c r="D20" s="21" t="str">
        <f>"0,5477"</f>
        <v>0,5477</v>
      </c>
      <c r="E20" s="21" t="s">
        <v>20</v>
      </c>
      <c r="F20" s="21" t="s">
        <v>147</v>
      </c>
      <c r="G20" s="23" t="s">
        <v>68</v>
      </c>
      <c r="H20" s="22" t="s">
        <v>27</v>
      </c>
      <c r="I20" s="23" t="s">
        <v>27</v>
      </c>
      <c r="J20" s="22"/>
      <c r="K20" s="21" t="str">
        <f>"170,0"</f>
        <v>170,0</v>
      </c>
      <c r="L20" s="23" t="str">
        <f>"104,0028"</f>
        <v>104,0028</v>
      </c>
      <c r="M20" s="23" t="s">
        <v>29</v>
      </c>
    </row>
    <row r="21" ht="12.75">
      <c r="M21" s="3"/>
    </row>
    <row r="22" spans="1:13" ht="15">
      <c r="A22" s="39" t="s">
        <v>87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"/>
    </row>
    <row r="23" spans="1:13" ht="12.75">
      <c r="A23" s="6" t="s">
        <v>149</v>
      </c>
      <c r="B23" s="6" t="s">
        <v>150</v>
      </c>
      <c r="C23" s="6" t="s">
        <v>151</v>
      </c>
      <c r="D23" s="6" t="str">
        <f>"0,5315"</f>
        <v>0,5315</v>
      </c>
      <c r="E23" s="6" t="s">
        <v>113</v>
      </c>
      <c r="F23" s="6" t="s">
        <v>21</v>
      </c>
      <c r="G23" s="8" t="s">
        <v>68</v>
      </c>
      <c r="H23" s="8" t="s">
        <v>27</v>
      </c>
      <c r="I23" s="8" t="s">
        <v>152</v>
      </c>
      <c r="J23" s="7"/>
      <c r="K23" s="6" t="str">
        <f>"172,5"</f>
        <v>172,5</v>
      </c>
      <c r="L23" s="8" t="str">
        <f>"93,3428"</f>
        <v>93,3428</v>
      </c>
      <c r="M23" s="8" t="s">
        <v>153</v>
      </c>
    </row>
    <row r="24" ht="12.75">
      <c r="M24" s="3"/>
    </row>
    <row r="25" spans="1:13" ht="15">
      <c r="A25" s="39" t="s">
        <v>154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"/>
    </row>
    <row r="26" spans="1:13" ht="12.75">
      <c r="A26" s="6" t="s">
        <v>156</v>
      </c>
      <c r="B26" s="6" t="s">
        <v>157</v>
      </c>
      <c r="C26" s="6" t="s">
        <v>158</v>
      </c>
      <c r="D26" s="6" t="str">
        <f>"0,5077"</f>
        <v>0,5077</v>
      </c>
      <c r="E26" s="6" t="s">
        <v>20</v>
      </c>
      <c r="F26" s="6" t="s">
        <v>21</v>
      </c>
      <c r="G26" s="8" t="s">
        <v>27</v>
      </c>
      <c r="H26" s="8" t="s">
        <v>28</v>
      </c>
      <c r="I26" s="8" t="s">
        <v>52</v>
      </c>
      <c r="J26" s="7"/>
      <c r="K26" s="6" t="str">
        <f>"190,0"</f>
        <v>190,0</v>
      </c>
      <c r="L26" s="8" t="str">
        <f>"96,4697"</f>
        <v>96,4697</v>
      </c>
      <c r="M26" s="8" t="s">
        <v>29</v>
      </c>
    </row>
    <row r="28" ht="15">
      <c r="E28" s="9" t="s">
        <v>30</v>
      </c>
    </row>
    <row r="29" ht="15">
      <c r="E29" s="9" t="s">
        <v>31</v>
      </c>
    </row>
    <row r="30" ht="15">
      <c r="E30" s="9" t="s">
        <v>32</v>
      </c>
    </row>
    <row r="31" ht="15">
      <c r="E31" s="9" t="s">
        <v>33</v>
      </c>
    </row>
    <row r="32" ht="15">
      <c r="E32" s="9" t="s">
        <v>33</v>
      </c>
    </row>
    <row r="33" ht="15">
      <c r="E33" s="9" t="s">
        <v>34</v>
      </c>
    </row>
    <row r="34" ht="15">
      <c r="E34" s="9"/>
    </row>
    <row r="36" spans="1:2" ht="18">
      <c r="A36" s="10" t="s">
        <v>35</v>
      </c>
      <c r="B36" s="10"/>
    </row>
    <row r="37" spans="1:2" ht="15">
      <c r="A37" s="11" t="s">
        <v>159</v>
      </c>
      <c r="B37" s="11"/>
    </row>
    <row r="38" spans="1:2" ht="14.25">
      <c r="A38" s="13"/>
      <c r="B38" s="14" t="s">
        <v>73</v>
      </c>
    </row>
    <row r="39" spans="1:5" ht="15">
      <c r="A39" s="16" t="s">
        <v>38</v>
      </c>
      <c r="B39" s="16" t="s">
        <v>39</v>
      </c>
      <c r="C39" s="16" t="s">
        <v>40</v>
      </c>
      <c r="D39" s="16" t="s">
        <v>41</v>
      </c>
      <c r="E39" s="16" t="s">
        <v>42</v>
      </c>
    </row>
    <row r="40" spans="1:5" ht="12.75">
      <c r="A40" s="12" t="s">
        <v>100</v>
      </c>
      <c r="B40" s="4" t="s">
        <v>73</v>
      </c>
      <c r="C40" s="4" t="s">
        <v>160</v>
      </c>
      <c r="D40" s="4" t="s">
        <v>106</v>
      </c>
      <c r="E40" s="17" t="s">
        <v>161</v>
      </c>
    </row>
    <row r="41" spans="1:5" ht="12.75">
      <c r="A41" s="12" t="s">
        <v>109</v>
      </c>
      <c r="B41" s="4" t="s">
        <v>73</v>
      </c>
      <c r="C41" s="4" t="s">
        <v>44</v>
      </c>
      <c r="D41" s="4" t="s">
        <v>107</v>
      </c>
      <c r="E41" s="17" t="s">
        <v>162</v>
      </c>
    </row>
    <row r="44" spans="1:2" ht="15">
      <c r="A44" s="11" t="s">
        <v>36</v>
      </c>
      <c r="B44" s="11"/>
    </row>
    <row r="45" spans="1:2" ht="14.25">
      <c r="A45" s="13"/>
      <c r="B45" s="14" t="s">
        <v>73</v>
      </c>
    </row>
    <row r="46" spans="1:5" ht="15">
      <c r="A46" s="16" t="s">
        <v>38</v>
      </c>
      <c r="B46" s="16" t="s">
        <v>39</v>
      </c>
      <c r="C46" s="16" t="s">
        <v>40</v>
      </c>
      <c r="D46" s="16" t="s">
        <v>41</v>
      </c>
      <c r="E46" s="16" t="s">
        <v>42</v>
      </c>
    </row>
    <row r="47" spans="1:5" ht="12.75">
      <c r="A47" s="12" t="s">
        <v>155</v>
      </c>
      <c r="B47" s="4" t="s">
        <v>73</v>
      </c>
      <c r="C47" s="4" t="s">
        <v>163</v>
      </c>
      <c r="D47" s="4" t="s">
        <v>52</v>
      </c>
      <c r="E47" s="17" t="s">
        <v>164</v>
      </c>
    </row>
    <row r="48" spans="1:5" ht="12.75">
      <c r="A48" s="12" t="s">
        <v>122</v>
      </c>
      <c r="B48" s="4" t="s">
        <v>73</v>
      </c>
      <c r="C48" s="4" t="s">
        <v>165</v>
      </c>
      <c r="D48" s="4" t="s">
        <v>128</v>
      </c>
      <c r="E48" s="17" t="s">
        <v>166</v>
      </c>
    </row>
    <row r="49" spans="1:5" ht="12.75">
      <c r="A49" s="12" t="s">
        <v>138</v>
      </c>
      <c r="B49" s="4" t="s">
        <v>73</v>
      </c>
      <c r="C49" s="4" t="s">
        <v>167</v>
      </c>
      <c r="D49" s="4" t="s">
        <v>128</v>
      </c>
      <c r="E49" s="17" t="s">
        <v>168</v>
      </c>
    </row>
    <row r="50" spans="1:5" ht="12.75">
      <c r="A50" s="12" t="s">
        <v>115</v>
      </c>
      <c r="B50" s="4" t="s">
        <v>73</v>
      </c>
      <c r="C50" s="4" t="s">
        <v>169</v>
      </c>
      <c r="D50" s="4" t="s">
        <v>54</v>
      </c>
      <c r="E50" s="17" t="s">
        <v>170</v>
      </c>
    </row>
    <row r="52" spans="1:2" ht="14.25">
      <c r="A52" s="13"/>
      <c r="B52" s="14" t="s">
        <v>37</v>
      </c>
    </row>
    <row r="53" spans="1:5" ht="15">
      <c r="A53" s="16" t="s">
        <v>38</v>
      </c>
      <c r="B53" s="16" t="s">
        <v>39</v>
      </c>
      <c r="C53" s="16" t="s">
        <v>40</v>
      </c>
      <c r="D53" s="16" t="s">
        <v>41</v>
      </c>
      <c r="E53" s="16" t="s">
        <v>42</v>
      </c>
    </row>
    <row r="54" spans="1:5" ht="12.75">
      <c r="A54" s="12" t="s">
        <v>143</v>
      </c>
      <c r="B54" s="4" t="s">
        <v>171</v>
      </c>
      <c r="C54" s="4" t="s">
        <v>167</v>
      </c>
      <c r="D54" s="4" t="s">
        <v>27</v>
      </c>
      <c r="E54" s="17" t="s">
        <v>172</v>
      </c>
    </row>
    <row r="55" spans="1:5" ht="12.75">
      <c r="A55" s="12" t="s">
        <v>148</v>
      </c>
      <c r="B55" s="4" t="s">
        <v>173</v>
      </c>
      <c r="C55" s="4" t="s">
        <v>96</v>
      </c>
      <c r="D55" s="4" t="s">
        <v>152</v>
      </c>
      <c r="E55" s="17" t="s">
        <v>174</v>
      </c>
    </row>
    <row r="56" spans="1:5" ht="12.75">
      <c r="A56" s="12" t="s">
        <v>130</v>
      </c>
      <c r="B56" s="4" t="s">
        <v>173</v>
      </c>
      <c r="C56" s="4" t="s">
        <v>165</v>
      </c>
      <c r="D56" s="4" t="s">
        <v>24</v>
      </c>
      <c r="E56" s="17" t="s">
        <v>175</v>
      </c>
    </row>
    <row r="61" spans="1:2" ht="18">
      <c r="A61" s="10" t="s">
        <v>80</v>
      </c>
      <c r="B61" s="10"/>
    </row>
    <row r="62" spans="1:3" ht="15">
      <c r="A62" s="16" t="s">
        <v>81</v>
      </c>
      <c r="B62" s="16" t="s">
        <v>82</v>
      </c>
      <c r="C62" s="16" t="s">
        <v>83</v>
      </c>
    </row>
    <row r="63" spans="1:3" ht="12.75">
      <c r="A63" s="4" t="s">
        <v>113</v>
      </c>
      <c r="B63" s="4" t="s">
        <v>176</v>
      </c>
      <c r="C63" s="4" t="s">
        <v>177</v>
      </c>
    </row>
    <row r="64" spans="1:3" ht="12.75">
      <c r="A64" s="4" t="s">
        <v>104</v>
      </c>
      <c r="B64" s="4" t="s">
        <v>84</v>
      </c>
      <c r="C64" s="4" t="s">
        <v>178</v>
      </c>
    </row>
  </sheetData>
  <sheetProtection/>
  <mergeCells count="18">
    <mergeCell ref="A14:L14"/>
    <mergeCell ref="A18:L18"/>
    <mergeCell ref="A22:L22"/>
    <mergeCell ref="A25:L25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21.00390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6.875" style="4" bestFit="1" customWidth="1"/>
    <col min="14" max="16384" width="9.125" style="3" customWidth="1"/>
  </cols>
  <sheetData>
    <row r="1" spans="1:13" s="2" customFormat="1" ht="28.5" customHeight="1">
      <c r="A1" s="30" t="s">
        <v>378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8</v>
      </c>
      <c r="C3" s="38" t="s">
        <v>9</v>
      </c>
      <c r="D3" s="25" t="s">
        <v>11</v>
      </c>
      <c r="E3" s="25" t="s">
        <v>6</v>
      </c>
      <c r="F3" s="25" t="s">
        <v>10</v>
      </c>
      <c r="G3" s="25" t="s">
        <v>13</v>
      </c>
      <c r="H3" s="25"/>
      <c r="I3" s="25"/>
      <c r="J3" s="25"/>
      <c r="K3" s="25" t="s">
        <v>86</v>
      </c>
      <c r="L3" s="25" t="s">
        <v>5</v>
      </c>
      <c r="M3" s="27" t="s">
        <v>4</v>
      </c>
    </row>
    <row r="4" spans="1:13" s="1" customFormat="1" ht="21" customHeight="1" thickBot="1">
      <c r="A4" s="37"/>
      <c r="B4" s="26"/>
      <c r="C4" s="26"/>
      <c r="D4" s="26"/>
      <c r="E4" s="26"/>
      <c r="F4" s="26"/>
      <c r="G4" s="5">
        <v>1</v>
      </c>
      <c r="H4" s="5">
        <v>2</v>
      </c>
      <c r="I4" s="5">
        <v>3</v>
      </c>
      <c r="J4" s="5" t="s">
        <v>7</v>
      </c>
      <c r="K4" s="26"/>
      <c r="L4" s="26"/>
      <c r="M4" s="28"/>
    </row>
    <row r="5" spans="1:12" ht="15">
      <c r="A5" s="29" t="s">
        <v>87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ht="12.75">
      <c r="A6" s="6" t="s">
        <v>89</v>
      </c>
      <c r="B6" s="6" t="s">
        <v>90</v>
      </c>
      <c r="C6" s="6" t="s">
        <v>91</v>
      </c>
      <c r="D6" s="6" t="str">
        <f>"0,5325"</f>
        <v>0,5325</v>
      </c>
      <c r="E6" s="6" t="s">
        <v>92</v>
      </c>
      <c r="F6" s="6" t="s">
        <v>21</v>
      </c>
      <c r="G6" s="8" t="s">
        <v>53</v>
      </c>
      <c r="H6" s="8" t="s">
        <v>93</v>
      </c>
      <c r="I6" s="8" t="s">
        <v>94</v>
      </c>
      <c r="J6" s="7"/>
      <c r="K6" s="6" t="str">
        <f>"222,5"</f>
        <v>222,5</v>
      </c>
      <c r="L6" s="8" t="str">
        <f>"118,4813"</f>
        <v>118,4813</v>
      </c>
      <c r="M6" s="6" t="s">
        <v>95</v>
      </c>
    </row>
    <row r="8" ht="15">
      <c r="E8" s="9" t="s">
        <v>30</v>
      </c>
    </row>
    <row r="9" ht="15">
      <c r="E9" s="9" t="s">
        <v>31</v>
      </c>
    </row>
    <row r="10" ht="15">
      <c r="E10" s="9" t="s">
        <v>32</v>
      </c>
    </row>
    <row r="11" ht="15">
      <c r="E11" s="9" t="s">
        <v>33</v>
      </c>
    </row>
    <row r="12" ht="15">
      <c r="E12" s="9" t="s">
        <v>33</v>
      </c>
    </row>
    <row r="13" ht="15">
      <c r="E13" s="9" t="s">
        <v>34</v>
      </c>
    </row>
    <row r="14" ht="15">
      <c r="E14" s="9"/>
    </row>
    <row r="16" spans="1:2" ht="18">
      <c r="A16" s="10" t="s">
        <v>35</v>
      </c>
      <c r="B16" s="10"/>
    </row>
    <row r="17" spans="1:2" ht="15">
      <c r="A17" s="11" t="s">
        <v>36</v>
      </c>
      <c r="B17" s="11"/>
    </row>
    <row r="18" spans="1:2" ht="14.25">
      <c r="A18" s="13"/>
      <c r="B18" s="14" t="s">
        <v>73</v>
      </c>
    </row>
    <row r="19" spans="1:5" ht="15">
      <c r="A19" s="16" t="s">
        <v>38</v>
      </c>
      <c r="B19" s="16" t="s">
        <v>39</v>
      </c>
      <c r="C19" s="16" t="s">
        <v>40</v>
      </c>
      <c r="D19" s="16" t="s">
        <v>41</v>
      </c>
      <c r="E19" s="16" t="s">
        <v>42</v>
      </c>
    </row>
    <row r="20" spans="1:5" ht="12.75">
      <c r="A20" s="12" t="s">
        <v>88</v>
      </c>
      <c r="B20" s="4" t="s">
        <v>73</v>
      </c>
      <c r="C20" s="4" t="s">
        <v>96</v>
      </c>
      <c r="D20" s="4" t="s">
        <v>94</v>
      </c>
      <c r="E20" s="17" t="s">
        <v>97</v>
      </c>
    </row>
    <row r="25" spans="1:2" ht="18">
      <c r="A25" s="10" t="s">
        <v>80</v>
      </c>
      <c r="B25" s="10"/>
    </row>
    <row r="26" spans="1:3" ht="15">
      <c r="A26" s="16" t="s">
        <v>81</v>
      </c>
      <c r="B26" s="16" t="s">
        <v>82</v>
      </c>
      <c r="C26" s="16" t="s">
        <v>83</v>
      </c>
    </row>
    <row r="27" spans="1:3" ht="12.75">
      <c r="A27" s="4" t="s">
        <v>92</v>
      </c>
      <c r="B27" s="4" t="s">
        <v>84</v>
      </c>
      <c r="C27" s="4" t="s">
        <v>98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6.37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30" t="s">
        <v>379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s="1" customFormat="1" ht="12.75" customHeight="1">
      <c r="A3" s="36" t="s">
        <v>0</v>
      </c>
      <c r="B3" s="38" t="s">
        <v>8</v>
      </c>
      <c r="C3" s="38" t="s">
        <v>9</v>
      </c>
      <c r="D3" s="25" t="s">
        <v>11</v>
      </c>
      <c r="E3" s="25" t="s">
        <v>6</v>
      </c>
      <c r="F3" s="25" t="s">
        <v>10</v>
      </c>
      <c r="G3" s="25" t="s">
        <v>12</v>
      </c>
      <c r="H3" s="25"/>
      <c r="I3" s="25"/>
      <c r="J3" s="25"/>
      <c r="K3" s="25" t="s">
        <v>13</v>
      </c>
      <c r="L3" s="25"/>
      <c r="M3" s="25"/>
      <c r="N3" s="25"/>
      <c r="O3" s="25" t="s">
        <v>14</v>
      </c>
      <c r="P3" s="25"/>
      <c r="Q3" s="25"/>
      <c r="R3" s="25"/>
      <c r="S3" s="25" t="s">
        <v>3</v>
      </c>
      <c r="T3" s="25" t="s">
        <v>5</v>
      </c>
      <c r="U3" s="27" t="s">
        <v>4</v>
      </c>
    </row>
    <row r="4" spans="1:21" s="1" customFormat="1" ht="21" customHeight="1" thickBot="1">
      <c r="A4" s="37"/>
      <c r="B4" s="26"/>
      <c r="C4" s="26"/>
      <c r="D4" s="26"/>
      <c r="E4" s="26"/>
      <c r="F4" s="26"/>
      <c r="G4" s="5">
        <v>1</v>
      </c>
      <c r="H4" s="5">
        <v>2</v>
      </c>
      <c r="I4" s="5">
        <v>3</v>
      </c>
      <c r="J4" s="5" t="s">
        <v>7</v>
      </c>
      <c r="K4" s="5">
        <v>1</v>
      </c>
      <c r="L4" s="5">
        <v>2</v>
      </c>
      <c r="M4" s="5">
        <v>3</v>
      </c>
      <c r="N4" s="5" t="s">
        <v>7</v>
      </c>
      <c r="O4" s="5">
        <v>1</v>
      </c>
      <c r="P4" s="5">
        <v>2</v>
      </c>
      <c r="Q4" s="5">
        <v>3</v>
      </c>
      <c r="R4" s="5" t="s">
        <v>7</v>
      </c>
      <c r="S4" s="26"/>
      <c r="T4" s="26"/>
      <c r="U4" s="28"/>
    </row>
    <row r="5" spans="1:20" ht="15">
      <c r="A5" s="29" t="s">
        <v>47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1" ht="12.75">
      <c r="A6" s="6" t="s">
        <v>49</v>
      </c>
      <c r="B6" s="6" t="s">
        <v>50</v>
      </c>
      <c r="C6" s="6" t="s">
        <v>51</v>
      </c>
      <c r="D6" s="6" t="str">
        <f>"0,6385"</f>
        <v>0,6385</v>
      </c>
      <c r="E6" s="6" t="s">
        <v>20</v>
      </c>
      <c r="F6" s="6" t="s">
        <v>21</v>
      </c>
      <c r="G6" s="8" t="s">
        <v>28</v>
      </c>
      <c r="H6" s="8" t="s">
        <v>52</v>
      </c>
      <c r="I6" s="8" t="s">
        <v>53</v>
      </c>
      <c r="J6" s="7"/>
      <c r="K6" s="8" t="s">
        <v>54</v>
      </c>
      <c r="L6" s="8" t="s">
        <v>55</v>
      </c>
      <c r="M6" s="7" t="s">
        <v>56</v>
      </c>
      <c r="N6" s="7"/>
      <c r="O6" s="8" t="s">
        <v>52</v>
      </c>
      <c r="P6" s="8" t="s">
        <v>53</v>
      </c>
      <c r="Q6" s="8" t="s">
        <v>57</v>
      </c>
      <c r="R6" s="7"/>
      <c r="S6" s="6" t="str">
        <f>"545,0"</f>
        <v>545,0</v>
      </c>
      <c r="T6" s="8" t="str">
        <f>"347,9825"</f>
        <v>347,9825</v>
      </c>
      <c r="U6" s="6" t="s">
        <v>29</v>
      </c>
    </row>
    <row r="8" spans="1:20" ht="15">
      <c r="A8" s="39" t="s">
        <v>58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1" ht="12.75">
      <c r="A9" s="6" t="s">
        <v>60</v>
      </c>
      <c r="B9" s="6" t="s">
        <v>61</v>
      </c>
      <c r="C9" s="6" t="s">
        <v>62</v>
      </c>
      <c r="D9" s="6" t="str">
        <f>"0,5710"</f>
        <v>0,5710</v>
      </c>
      <c r="E9" s="6" t="s">
        <v>63</v>
      </c>
      <c r="F9" s="6" t="s">
        <v>21</v>
      </c>
      <c r="G9" s="8" t="s">
        <v>64</v>
      </c>
      <c r="H9" s="8" t="s">
        <v>65</v>
      </c>
      <c r="I9" s="8" t="s">
        <v>66</v>
      </c>
      <c r="J9" s="7"/>
      <c r="K9" s="8" t="s">
        <v>67</v>
      </c>
      <c r="L9" s="8" t="s">
        <v>68</v>
      </c>
      <c r="M9" s="8" t="s">
        <v>69</v>
      </c>
      <c r="N9" s="7"/>
      <c r="O9" s="8" t="s">
        <v>70</v>
      </c>
      <c r="P9" s="8" t="s">
        <v>71</v>
      </c>
      <c r="Q9" s="7" t="s">
        <v>72</v>
      </c>
      <c r="R9" s="7"/>
      <c r="S9" s="6" t="str">
        <f>"680,0"</f>
        <v>680,0</v>
      </c>
      <c r="T9" s="8" t="str">
        <f>"388,2800"</f>
        <v>388,2800</v>
      </c>
      <c r="U9" s="6" t="s">
        <v>29</v>
      </c>
    </row>
    <row r="11" ht="15">
      <c r="E11" s="9" t="s">
        <v>30</v>
      </c>
    </row>
    <row r="12" ht="15">
      <c r="E12" s="9" t="s">
        <v>31</v>
      </c>
    </row>
    <row r="13" ht="15">
      <c r="E13" s="9" t="s">
        <v>32</v>
      </c>
    </row>
    <row r="14" ht="15">
      <c r="E14" s="9" t="s">
        <v>33</v>
      </c>
    </row>
    <row r="15" ht="15">
      <c r="E15" s="9" t="s">
        <v>33</v>
      </c>
    </row>
    <row r="16" ht="15">
      <c r="E16" s="9" t="s">
        <v>34</v>
      </c>
    </row>
    <row r="17" ht="15">
      <c r="E17" s="9"/>
    </row>
    <row r="19" spans="1:2" ht="18">
      <c r="A19" s="10" t="s">
        <v>35</v>
      </c>
      <c r="B19" s="10"/>
    </row>
    <row r="20" spans="1:2" ht="15">
      <c r="A20" s="11" t="s">
        <v>36</v>
      </c>
      <c r="B20" s="11"/>
    </row>
    <row r="21" spans="1:2" ht="14.25">
      <c r="A21" s="13"/>
      <c r="B21" s="14" t="s">
        <v>73</v>
      </c>
    </row>
    <row r="22" spans="1:5" ht="15">
      <c r="A22" s="16" t="s">
        <v>38</v>
      </c>
      <c r="B22" s="16" t="s">
        <v>39</v>
      </c>
      <c r="C22" s="16" t="s">
        <v>40</v>
      </c>
      <c r="D22" s="16" t="s">
        <v>41</v>
      </c>
      <c r="E22" s="16" t="s">
        <v>42</v>
      </c>
    </row>
    <row r="23" spans="1:5" ht="12.75">
      <c r="A23" s="12" t="s">
        <v>59</v>
      </c>
      <c r="B23" s="4" t="s">
        <v>73</v>
      </c>
      <c r="C23" s="4" t="s">
        <v>74</v>
      </c>
      <c r="D23" s="4" t="s">
        <v>75</v>
      </c>
      <c r="E23" s="17" t="s">
        <v>76</v>
      </c>
    </row>
    <row r="24" spans="1:5" ht="12.75">
      <c r="A24" s="12" t="s">
        <v>48</v>
      </c>
      <c r="B24" s="4" t="s">
        <v>73</v>
      </c>
      <c r="C24" s="4" t="s">
        <v>77</v>
      </c>
      <c r="D24" s="4" t="s">
        <v>78</v>
      </c>
      <c r="E24" s="17" t="s">
        <v>79</v>
      </c>
    </row>
    <row r="29" spans="1:2" ht="18">
      <c r="A29" s="10" t="s">
        <v>80</v>
      </c>
      <c r="B29" s="10"/>
    </row>
    <row r="30" spans="1:3" ht="15">
      <c r="A30" s="16" t="s">
        <v>81</v>
      </c>
      <c r="B30" s="16" t="s">
        <v>82</v>
      </c>
      <c r="C30" s="16" t="s">
        <v>83</v>
      </c>
    </row>
    <row r="31" spans="1:3" ht="12.75">
      <c r="A31" s="4" t="s">
        <v>63</v>
      </c>
      <c r="B31" s="4" t="s">
        <v>84</v>
      </c>
      <c r="C31" s="4" t="s">
        <v>85</v>
      </c>
    </row>
  </sheetData>
  <sheetProtection/>
  <mergeCells count="15"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1" sqref="A1:S2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21.00390625" style="4" bestFit="1" customWidth="1"/>
    <col min="4" max="4" width="22.75390625" style="4" bestFit="1" customWidth="1"/>
    <col min="5" max="5" width="17.25390625" style="4" bestFit="1" customWidth="1"/>
    <col min="6" max="8" width="4.625" style="3" bestFit="1" customWidth="1"/>
    <col min="9" max="9" width="4.875" style="3" bestFit="1" customWidth="1"/>
    <col min="10" max="12" width="2.125" style="3" bestFit="1" customWidth="1"/>
    <col min="13" max="13" width="4.875" style="3" bestFit="1" customWidth="1"/>
    <col min="14" max="16" width="2.125" style="3" bestFit="1" customWidth="1"/>
    <col min="17" max="17" width="4.875" style="3" bestFit="1" customWidth="1"/>
    <col min="18" max="18" width="7.875" style="4" bestFit="1" customWidth="1"/>
    <col min="19" max="19" width="26.875" style="4" bestFit="1" customWidth="1"/>
    <col min="20" max="16384" width="9.125" style="3" customWidth="1"/>
  </cols>
  <sheetData>
    <row r="1" spans="1:19" s="2" customFormat="1" ht="28.5" customHeight="1">
      <c r="A1" s="30" t="s">
        <v>362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19" s="1" customFormat="1" ht="12.75" customHeight="1">
      <c r="A3" s="36" t="s">
        <v>0</v>
      </c>
      <c r="B3" s="38" t="s">
        <v>8</v>
      </c>
      <c r="C3" s="38" t="s">
        <v>9</v>
      </c>
      <c r="D3" s="25" t="s">
        <v>6</v>
      </c>
      <c r="E3" s="25" t="s">
        <v>10</v>
      </c>
      <c r="F3" s="25" t="s">
        <v>2</v>
      </c>
      <c r="G3" s="25"/>
      <c r="H3" s="25"/>
      <c r="I3" s="25"/>
      <c r="J3" s="25" t="s">
        <v>1</v>
      </c>
      <c r="K3" s="25"/>
      <c r="L3" s="25"/>
      <c r="M3" s="25"/>
      <c r="N3" s="25" t="s">
        <v>2</v>
      </c>
      <c r="O3" s="25"/>
      <c r="P3" s="25"/>
      <c r="Q3" s="25"/>
      <c r="R3" s="25" t="s">
        <v>3</v>
      </c>
      <c r="S3" s="27" t="s">
        <v>4</v>
      </c>
    </row>
    <row r="4" spans="1:19" s="1" customFormat="1" ht="21" customHeight="1" thickBot="1">
      <c r="A4" s="37"/>
      <c r="B4" s="26"/>
      <c r="C4" s="26"/>
      <c r="D4" s="26"/>
      <c r="E4" s="26"/>
      <c r="F4" s="5">
        <v>1</v>
      </c>
      <c r="G4" s="5">
        <v>2</v>
      </c>
      <c r="H4" s="5">
        <v>3</v>
      </c>
      <c r="I4" s="5" t="s">
        <v>7</v>
      </c>
      <c r="J4" s="5">
        <v>1</v>
      </c>
      <c r="K4" s="5">
        <v>2</v>
      </c>
      <c r="L4" s="5">
        <v>3</v>
      </c>
      <c r="M4" s="5" t="s">
        <v>7</v>
      </c>
      <c r="N4" s="5">
        <v>1</v>
      </c>
      <c r="O4" s="5">
        <v>2</v>
      </c>
      <c r="P4" s="5">
        <v>3</v>
      </c>
      <c r="Q4" s="5" t="s">
        <v>7</v>
      </c>
      <c r="R4" s="26"/>
      <c r="S4" s="28"/>
    </row>
    <row r="5" spans="1:18" ht="15">
      <c r="A5" s="29" t="s">
        <v>295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9" ht="12.75">
      <c r="A6" s="6" t="s">
        <v>320</v>
      </c>
      <c r="B6" s="6" t="s">
        <v>321</v>
      </c>
      <c r="C6" s="6" t="s">
        <v>322</v>
      </c>
      <c r="D6" s="6" t="s">
        <v>113</v>
      </c>
      <c r="E6" s="6" t="s">
        <v>21</v>
      </c>
      <c r="F6" s="8" t="s">
        <v>349</v>
      </c>
      <c r="G6" s="8" t="s">
        <v>350</v>
      </c>
      <c r="H6" s="8" t="s">
        <v>351</v>
      </c>
      <c r="I6" s="7"/>
      <c r="J6" s="7"/>
      <c r="K6" s="7"/>
      <c r="L6" s="7"/>
      <c r="M6" s="7"/>
      <c r="N6" s="7"/>
      <c r="O6" s="7"/>
      <c r="P6" s="7"/>
      <c r="Q6" s="7"/>
      <c r="R6" s="6" t="str">
        <f>"44,0"</f>
        <v>44,0</v>
      </c>
      <c r="S6" s="6" t="s">
        <v>204</v>
      </c>
    </row>
    <row r="8" spans="1:18" ht="15">
      <c r="A8" s="39" t="s">
        <v>87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9" ht="12.75">
      <c r="A9" s="6" t="s">
        <v>89</v>
      </c>
      <c r="B9" s="6" t="s">
        <v>90</v>
      </c>
      <c r="C9" s="6" t="s">
        <v>91</v>
      </c>
      <c r="D9" s="6" t="s">
        <v>92</v>
      </c>
      <c r="E9" s="6" t="s">
        <v>21</v>
      </c>
      <c r="F9" s="8" t="s">
        <v>352</v>
      </c>
      <c r="G9" s="8" t="s">
        <v>353</v>
      </c>
      <c r="H9" s="8" t="s">
        <v>354</v>
      </c>
      <c r="I9" s="8" t="s">
        <v>355</v>
      </c>
      <c r="J9" s="7"/>
      <c r="K9" s="7"/>
      <c r="L9" s="7"/>
      <c r="M9" s="7"/>
      <c r="N9" s="7"/>
      <c r="O9" s="7"/>
      <c r="P9" s="7"/>
      <c r="Q9" s="7"/>
      <c r="R9" s="6" t="str">
        <f>"83,5"</f>
        <v>83,5</v>
      </c>
      <c r="S9" s="6" t="s">
        <v>95</v>
      </c>
    </row>
    <row r="11" ht="15">
      <c r="D11" s="9" t="s">
        <v>30</v>
      </c>
    </row>
    <row r="12" ht="15">
      <c r="D12" s="9" t="s">
        <v>31</v>
      </c>
    </row>
    <row r="13" ht="15">
      <c r="D13" s="9" t="s">
        <v>32</v>
      </c>
    </row>
    <row r="14" ht="15">
      <c r="D14" s="9" t="s">
        <v>33</v>
      </c>
    </row>
    <row r="15" ht="15">
      <c r="D15" s="9" t="s">
        <v>33</v>
      </c>
    </row>
    <row r="16" ht="15">
      <c r="D16" s="9" t="s">
        <v>34</v>
      </c>
    </row>
    <row r="17" ht="15">
      <c r="D17" s="9"/>
    </row>
    <row r="19" spans="1:2" ht="18">
      <c r="A19" s="10" t="s">
        <v>35</v>
      </c>
      <c r="B19" s="10"/>
    </row>
    <row r="20" spans="1:2" ht="15">
      <c r="A20" s="11" t="s">
        <v>159</v>
      </c>
      <c r="B20" s="11"/>
    </row>
    <row r="21" spans="1:2" ht="14.25">
      <c r="A21" s="13"/>
      <c r="B21" s="14" t="s">
        <v>73</v>
      </c>
    </row>
    <row r="22" spans="1:4" ht="15">
      <c r="A22" s="16" t="s">
        <v>38</v>
      </c>
      <c r="B22" s="16" t="s">
        <v>39</v>
      </c>
      <c r="C22" s="16" t="s">
        <v>40</v>
      </c>
      <c r="D22" s="16" t="s">
        <v>293</v>
      </c>
    </row>
    <row r="23" spans="1:4" ht="12.75">
      <c r="A23" s="12" t="s">
        <v>319</v>
      </c>
      <c r="B23" s="4" t="s">
        <v>73</v>
      </c>
      <c r="C23" s="4" t="s">
        <v>313</v>
      </c>
      <c r="D23" s="17" t="s">
        <v>356</v>
      </c>
    </row>
    <row r="26" spans="1:2" ht="15">
      <c r="A26" s="11" t="s">
        <v>36</v>
      </c>
      <c r="B26" s="11"/>
    </row>
    <row r="27" spans="1:2" ht="14.25">
      <c r="A27" s="13"/>
      <c r="B27" s="14" t="s">
        <v>73</v>
      </c>
    </row>
    <row r="28" spans="1:4" ht="15">
      <c r="A28" s="16" t="s">
        <v>38</v>
      </c>
      <c r="B28" s="16" t="s">
        <v>39</v>
      </c>
      <c r="C28" s="16" t="s">
        <v>40</v>
      </c>
      <c r="D28" s="16" t="s">
        <v>293</v>
      </c>
    </row>
    <row r="29" spans="1:4" ht="12.75">
      <c r="A29" s="12" t="s">
        <v>88</v>
      </c>
      <c r="B29" s="4" t="s">
        <v>73</v>
      </c>
      <c r="C29" s="4" t="s">
        <v>96</v>
      </c>
      <c r="D29" s="17" t="s">
        <v>357</v>
      </c>
    </row>
    <row r="34" spans="1:2" ht="18">
      <c r="A34" s="10" t="s">
        <v>80</v>
      </c>
      <c r="B34" s="10"/>
    </row>
    <row r="35" spans="1:3" ht="15">
      <c r="A35" s="16" t="s">
        <v>81</v>
      </c>
      <c r="B35" s="16" t="s">
        <v>82</v>
      </c>
      <c r="C35" s="16" t="s">
        <v>83</v>
      </c>
    </row>
    <row r="36" spans="1:3" ht="12.75">
      <c r="A36" s="4" t="s">
        <v>92</v>
      </c>
      <c r="B36" s="4" t="s">
        <v>84</v>
      </c>
      <c r="C36" s="4" t="s">
        <v>98</v>
      </c>
    </row>
    <row r="37" spans="1:3" ht="12.75">
      <c r="A37" s="4" t="s">
        <v>113</v>
      </c>
      <c r="B37" s="4" t="s">
        <v>84</v>
      </c>
      <c r="C37" s="4" t="s">
        <v>358</v>
      </c>
    </row>
  </sheetData>
  <sheetProtection/>
  <mergeCells count="13">
    <mergeCell ref="R3:R4"/>
    <mergeCell ref="S3:S4"/>
    <mergeCell ref="A5:R5"/>
    <mergeCell ref="A8:R8"/>
    <mergeCell ref="A1:S2"/>
    <mergeCell ref="A3:A4"/>
    <mergeCell ref="B3:B4"/>
    <mergeCell ref="C3:C4"/>
    <mergeCell ref="D3:D4"/>
    <mergeCell ref="E3:E4"/>
    <mergeCell ref="F3:I3"/>
    <mergeCell ref="J3:M3"/>
    <mergeCell ref="N3:Q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4.875" style="3" bestFit="1" customWidth="1"/>
    <col min="11" max="12" width="4.625" style="3" bestFit="1" customWidth="1"/>
    <col min="13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30" t="s">
        <v>380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s="1" customFormat="1" ht="12.75" customHeight="1">
      <c r="A3" s="36" t="s">
        <v>0</v>
      </c>
      <c r="B3" s="38" t="s">
        <v>8</v>
      </c>
      <c r="C3" s="38" t="s">
        <v>9</v>
      </c>
      <c r="D3" s="25" t="s">
        <v>11</v>
      </c>
      <c r="E3" s="25" t="s">
        <v>6</v>
      </c>
      <c r="F3" s="25" t="s">
        <v>10</v>
      </c>
      <c r="G3" s="25" t="s">
        <v>12</v>
      </c>
      <c r="H3" s="25"/>
      <c r="I3" s="25"/>
      <c r="J3" s="25"/>
      <c r="K3" s="25" t="s">
        <v>13</v>
      </c>
      <c r="L3" s="25"/>
      <c r="M3" s="25"/>
      <c r="N3" s="25"/>
      <c r="O3" s="25" t="s">
        <v>14</v>
      </c>
      <c r="P3" s="25"/>
      <c r="Q3" s="25"/>
      <c r="R3" s="25"/>
      <c r="S3" s="25" t="s">
        <v>3</v>
      </c>
      <c r="T3" s="25" t="s">
        <v>5</v>
      </c>
      <c r="U3" s="27" t="s">
        <v>4</v>
      </c>
    </row>
    <row r="4" spans="1:21" s="1" customFormat="1" ht="21" customHeight="1" thickBot="1">
      <c r="A4" s="37"/>
      <c r="B4" s="26"/>
      <c r="C4" s="26"/>
      <c r="D4" s="26"/>
      <c r="E4" s="26"/>
      <c r="F4" s="26"/>
      <c r="G4" s="5">
        <v>1</v>
      </c>
      <c r="H4" s="5">
        <v>2</v>
      </c>
      <c r="I4" s="5">
        <v>3</v>
      </c>
      <c r="J4" s="5" t="s">
        <v>7</v>
      </c>
      <c r="K4" s="5">
        <v>1</v>
      </c>
      <c r="L4" s="5">
        <v>2</v>
      </c>
      <c r="M4" s="5">
        <v>3</v>
      </c>
      <c r="N4" s="5" t="s">
        <v>7</v>
      </c>
      <c r="O4" s="5">
        <v>1</v>
      </c>
      <c r="P4" s="5">
        <v>2</v>
      </c>
      <c r="Q4" s="5">
        <v>3</v>
      </c>
      <c r="R4" s="5" t="s">
        <v>7</v>
      </c>
      <c r="S4" s="26"/>
      <c r="T4" s="26"/>
      <c r="U4" s="28"/>
    </row>
    <row r="5" spans="1:20" ht="15">
      <c r="A5" s="29" t="s">
        <v>15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1" ht="12.75">
      <c r="A6" s="6" t="s">
        <v>17</v>
      </c>
      <c r="B6" s="6" t="s">
        <v>18</v>
      </c>
      <c r="C6" s="6" t="s">
        <v>19</v>
      </c>
      <c r="D6" s="6" t="str">
        <f>"0,7327"</f>
        <v>0,7327</v>
      </c>
      <c r="E6" s="6" t="s">
        <v>20</v>
      </c>
      <c r="F6" s="6" t="s">
        <v>21</v>
      </c>
      <c r="G6" s="7" t="s">
        <v>22</v>
      </c>
      <c r="H6" s="8" t="s">
        <v>22</v>
      </c>
      <c r="I6" s="7" t="s">
        <v>23</v>
      </c>
      <c r="J6" s="7"/>
      <c r="K6" s="8" t="s">
        <v>24</v>
      </c>
      <c r="L6" s="8" t="s">
        <v>25</v>
      </c>
      <c r="M6" s="7" t="s">
        <v>26</v>
      </c>
      <c r="N6" s="7"/>
      <c r="O6" s="8" t="s">
        <v>27</v>
      </c>
      <c r="P6" s="7" t="s">
        <v>28</v>
      </c>
      <c r="Q6" s="8" t="s">
        <v>28</v>
      </c>
      <c r="R6" s="7"/>
      <c r="S6" s="6" t="str">
        <f>"415,0"</f>
        <v>415,0</v>
      </c>
      <c r="T6" s="8" t="str">
        <f>"633,0748"</f>
        <v>633,0748</v>
      </c>
      <c r="U6" s="6" t="s">
        <v>29</v>
      </c>
    </row>
    <row r="8" ht="15">
      <c r="E8" s="9" t="s">
        <v>30</v>
      </c>
    </row>
    <row r="9" ht="15">
      <c r="E9" s="9" t="s">
        <v>31</v>
      </c>
    </row>
    <row r="10" ht="15">
      <c r="E10" s="9" t="s">
        <v>32</v>
      </c>
    </row>
    <row r="11" ht="15">
      <c r="E11" s="9" t="s">
        <v>33</v>
      </c>
    </row>
    <row r="12" ht="15">
      <c r="E12" s="9" t="s">
        <v>33</v>
      </c>
    </row>
    <row r="13" ht="15">
      <c r="E13" s="9" t="s">
        <v>34</v>
      </c>
    </row>
    <row r="14" ht="15">
      <c r="E14" s="9"/>
    </row>
    <row r="16" spans="1:2" ht="18">
      <c r="A16" s="10" t="s">
        <v>35</v>
      </c>
      <c r="B16" s="10"/>
    </row>
    <row r="17" spans="1:2" ht="15">
      <c r="A17" s="11" t="s">
        <v>36</v>
      </c>
      <c r="B17" s="11"/>
    </row>
    <row r="18" spans="1:2" ht="14.25">
      <c r="A18" s="13"/>
      <c r="B18" s="14" t="s">
        <v>37</v>
      </c>
    </row>
    <row r="19" spans="1:5" ht="15">
      <c r="A19" s="16" t="s">
        <v>38</v>
      </c>
      <c r="B19" s="16" t="s">
        <v>39</v>
      </c>
      <c r="C19" s="16" t="s">
        <v>40</v>
      </c>
      <c r="D19" s="16" t="s">
        <v>41</v>
      </c>
      <c r="E19" s="16" t="s">
        <v>42</v>
      </c>
    </row>
    <row r="20" spans="1:5" ht="12.75">
      <c r="A20" s="12" t="s">
        <v>16</v>
      </c>
      <c r="B20" s="4" t="s">
        <v>43</v>
      </c>
      <c r="C20" s="4" t="s">
        <v>44</v>
      </c>
      <c r="D20" s="4" t="s">
        <v>45</v>
      </c>
      <c r="E20" s="17" t="s">
        <v>46</v>
      </c>
    </row>
  </sheetData>
  <sheetProtection/>
  <mergeCells count="14">
    <mergeCell ref="A5:T5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:S2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37.625" style="4" bestFit="1" customWidth="1"/>
    <col min="4" max="4" width="22.75390625" style="4" bestFit="1" customWidth="1"/>
    <col min="5" max="5" width="17.25390625" style="4" bestFit="1" customWidth="1"/>
    <col min="6" max="9" width="5.625" style="3" bestFit="1" customWidth="1"/>
    <col min="10" max="12" width="2.125" style="3" bestFit="1" customWidth="1"/>
    <col min="13" max="13" width="4.875" style="3" bestFit="1" customWidth="1"/>
    <col min="14" max="16" width="2.125" style="3" bestFit="1" customWidth="1"/>
    <col min="17" max="17" width="4.875" style="3" bestFit="1" customWidth="1"/>
    <col min="18" max="18" width="7.875" style="4" bestFit="1" customWidth="1"/>
    <col min="19" max="19" width="26.875" style="4" bestFit="1" customWidth="1"/>
    <col min="20" max="16384" width="9.125" style="3" customWidth="1"/>
  </cols>
  <sheetData>
    <row r="1" spans="1:19" s="2" customFormat="1" ht="28.5" customHeight="1">
      <c r="A1" s="30" t="s">
        <v>363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19" s="1" customFormat="1" ht="12.75" customHeight="1">
      <c r="A3" s="36" t="s">
        <v>0</v>
      </c>
      <c r="B3" s="38" t="s">
        <v>8</v>
      </c>
      <c r="C3" s="38" t="s">
        <v>9</v>
      </c>
      <c r="D3" s="25" t="s">
        <v>6</v>
      </c>
      <c r="E3" s="25" t="s">
        <v>10</v>
      </c>
      <c r="F3" s="25" t="s">
        <v>2</v>
      </c>
      <c r="G3" s="25"/>
      <c r="H3" s="25"/>
      <c r="I3" s="25"/>
      <c r="J3" s="25" t="s">
        <v>1</v>
      </c>
      <c r="K3" s="25"/>
      <c r="L3" s="25"/>
      <c r="M3" s="25"/>
      <c r="N3" s="25" t="s">
        <v>2</v>
      </c>
      <c r="O3" s="25"/>
      <c r="P3" s="25"/>
      <c r="Q3" s="25"/>
      <c r="R3" s="25" t="s">
        <v>3</v>
      </c>
      <c r="S3" s="27" t="s">
        <v>4</v>
      </c>
    </row>
    <row r="4" spans="1:19" s="1" customFormat="1" ht="21" customHeight="1" thickBot="1">
      <c r="A4" s="37"/>
      <c r="B4" s="26"/>
      <c r="C4" s="26"/>
      <c r="D4" s="26"/>
      <c r="E4" s="26"/>
      <c r="F4" s="5">
        <v>1</v>
      </c>
      <c r="G4" s="5">
        <v>2</v>
      </c>
      <c r="H4" s="5">
        <v>3</v>
      </c>
      <c r="I4" s="5" t="s">
        <v>7</v>
      </c>
      <c r="J4" s="5">
        <v>1</v>
      </c>
      <c r="K4" s="5">
        <v>2</v>
      </c>
      <c r="L4" s="5">
        <v>3</v>
      </c>
      <c r="M4" s="5" t="s">
        <v>7</v>
      </c>
      <c r="N4" s="5">
        <v>1</v>
      </c>
      <c r="O4" s="5">
        <v>2</v>
      </c>
      <c r="P4" s="5">
        <v>3</v>
      </c>
      <c r="Q4" s="5" t="s">
        <v>7</v>
      </c>
      <c r="R4" s="26"/>
      <c r="S4" s="28"/>
    </row>
    <row r="5" spans="1:18" ht="15">
      <c r="A5" s="29" t="s">
        <v>295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9" ht="12.75">
      <c r="A6" s="6" t="s">
        <v>324</v>
      </c>
      <c r="B6" s="6" t="s">
        <v>325</v>
      </c>
      <c r="C6" s="6" t="s">
        <v>326</v>
      </c>
      <c r="D6" s="6" t="s">
        <v>92</v>
      </c>
      <c r="E6" s="6" t="s">
        <v>21</v>
      </c>
      <c r="F6" s="8" t="s">
        <v>271</v>
      </c>
      <c r="G6" s="8" t="s">
        <v>186</v>
      </c>
      <c r="H6" s="8" t="s">
        <v>24</v>
      </c>
      <c r="I6" s="8" t="s">
        <v>347</v>
      </c>
      <c r="J6" s="7"/>
      <c r="K6" s="7"/>
      <c r="L6" s="7"/>
      <c r="M6" s="7"/>
      <c r="N6" s="7"/>
      <c r="O6" s="7"/>
      <c r="P6" s="7"/>
      <c r="Q6" s="7"/>
      <c r="R6" s="6" t="str">
        <f>"110,0"</f>
        <v>110,0</v>
      </c>
      <c r="S6" s="6" t="s">
        <v>98</v>
      </c>
    </row>
    <row r="8" spans="1:18" ht="15">
      <c r="A8" s="39" t="s">
        <v>87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9" ht="12.75">
      <c r="A9" s="6" t="s">
        <v>89</v>
      </c>
      <c r="B9" s="6" t="s">
        <v>90</v>
      </c>
      <c r="C9" s="6" t="s">
        <v>91</v>
      </c>
      <c r="D9" s="6" t="s">
        <v>92</v>
      </c>
      <c r="E9" s="6" t="s">
        <v>21</v>
      </c>
      <c r="F9" s="8" t="s">
        <v>127</v>
      </c>
      <c r="G9" s="8" t="s">
        <v>128</v>
      </c>
      <c r="H9" s="8" t="s">
        <v>68</v>
      </c>
      <c r="I9" s="8" t="s">
        <v>28</v>
      </c>
      <c r="J9" s="7"/>
      <c r="K9" s="7"/>
      <c r="L9" s="7"/>
      <c r="M9" s="7"/>
      <c r="N9" s="7"/>
      <c r="O9" s="7"/>
      <c r="P9" s="7"/>
      <c r="Q9" s="7"/>
      <c r="R9" s="6" t="str">
        <f>"180,0"</f>
        <v>180,0</v>
      </c>
      <c r="S9" s="6" t="s">
        <v>95</v>
      </c>
    </row>
    <row r="11" ht="15">
      <c r="D11" s="9" t="s">
        <v>30</v>
      </c>
    </row>
    <row r="12" ht="15">
      <c r="D12" s="9" t="s">
        <v>31</v>
      </c>
    </row>
    <row r="13" ht="15">
      <c r="D13" s="9" t="s">
        <v>32</v>
      </c>
    </row>
    <row r="14" ht="15">
      <c r="D14" s="9" t="s">
        <v>33</v>
      </c>
    </row>
    <row r="15" ht="15">
      <c r="D15" s="9" t="s">
        <v>33</v>
      </c>
    </row>
    <row r="16" ht="15">
      <c r="D16" s="9" t="s">
        <v>34</v>
      </c>
    </row>
    <row r="17" ht="15">
      <c r="D17" s="9"/>
    </row>
    <row r="19" spans="1:2" ht="18">
      <c r="A19" s="10" t="s">
        <v>35</v>
      </c>
      <c r="B19" s="10"/>
    </row>
    <row r="20" spans="1:2" ht="15">
      <c r="A20" s="11" t="s">
        <v>36</v>
      </c>
      <c r="B20" s="11"/>
    </row>
    <row r="21" spans="1:2" ht="14.25">
      <c r="A21" s="13"/>
      <c r="B21" s="14" t="s">
        <v>329</v>
      </c>
    </row>
    <row r="22" spans="1:4" ht="15">
      <c r="A22" s="16" t="s">
        <v>38</v>
      </c>
      <c r="B22" s="16" t="s">
        <v>39</v>
      </c>
      <c r="C22" s="16" t="s">
        <v>40</v>
      </c>
      <c r="D22" s="16" t="s">
        <v>293</v>
      </c>
    </row>
    <row r="23" spans="1:4" ht="12.75">
      <c r="A23" s="12" t="s">
        <v>323</v>
      </c>
      <c r="B23" s="4" t="s">
        <v>329</v>
      </c>
      <c r="C23" s="4" t="s">
        <v>313</v>
      </c>
      <c r="D23" s="17" t="s">
        <v>348</v>
      </c>
    </row>
    <row r="25" spans="1:2" ht="14.25">
      <c r="A25" s="13"/>
      <c r="B25" s="14" t="s">
        <v>73</v>
      </c>
    </row>
    <row r="26" spans="1:4" ht="15">
      <c r="A26" s="16" t="s">
        <v>38</v>
      </c>
      <c r="B26" s="16" t="s">
        <v>39</v>
      </c>
      <c r="C26" s="16" t="s">
        <v>40</v>
      </c>
      <c r="D26" s="16" t="s">
        <v>293</v>
      </c>
    </row>
    <row r="27" spans="1:4" ht="12.75">
      <c r="A27" s="12" t="s">
        <v>88</v>
      </c>
      <c r="B27" s="4" t="s">
        <v>73</v>
      </c>
      <c r="C27" s="4" t="s">
        <v>96</v>
      </c>
      <c r="D27" s="17" t="s">
        <v>294</v>
      </c>
    </row>
    <row r="32" spans="1:2" ht="18">
      <c r="A32" s="10" t="s">
        <v>80</v>
      </c>
      <c r="B32" s="10"/>
    </row>
    <row r="33" spans="1:3" ht="15">
      <c r="A33" s="16" t="s">
        <v>81</v>
      </c>
      <c r="B33" s="16" t="s">
        <v>82</v>
      </c>
      <c r="C33" s="16" t="s">
        <v>83</v>
      </c>
    </row>
    <row r="34" spans="1:3" ht="12.75">
      <c r="A34" s="4" t="s">
        <v>92</v>
      </c>
      <c r="B34" s="4" t="s">
        <v>283</v>
      </c>
      <c r="C34" s="4" t="s">
        <v>346</v>
      </c>
    </row>
  </sheetData>
  <sheetProtection/>
  <mergeCells count="13">
    <mergeCell ref="R3:R4"/>
    <mergeCell ref="S3:S4"/>
    <mergeCell ref="A5:R5"/>
    <mergeCell ref="A8:R8"/>
    <mergeCell ref="A1:S2"/>
    <mergeCell ref="A3:A4"/>
    <mergeCell ref="B3:B4"/>
    <mergeCell ref="C3:C4"/>
    <mergeCell ref="D3:D4"/>
    <mergeCell ref="E3:E4"/>
    <mergeCell ref="F3:I3"/>
    <mergeCell ref="J3:M3"/>
    <mergeCell ref="N3:Q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37.625" style="4" bestFit="1" customWidth="1"/>
    <col min="4" max="4" width="22.75390625" style="4" bestFit="1" customWidth="1"/>
    <col min="5" max="5" width="17.25390625" style="4" bestFit="1" customWidth="1"/>
    <col min="6" max="8" width="4.625" style="3" bestFit="1" customWidth="1"/>
    <col min="9" max="9" width="4.875" style="3" bestFit="1" customWidth="1"/>
    <col min="10" max="12" width="2.125" style="3" bestFit="1" customWidth="1"/>
    <col min="13" max="13" width="4.875" style="3" bestFit="1" customWidth="1"/>
    <col min="14" max="16" width="2.125" style="3" bestFit="1" customWidth="1"/>
    <col min="17" max="17" width="4.875" style="3" bestFit="1" customWidth="1"/>
    <col min="18" max="18" width="7.875" style="4" bestFit="1" customWidth="1"/>
    <col min="19" max="19" width="26.875" style="4" bestFit="1" customWidth="1"/>
    <col min="20" max="16384" width="9.125" style="3" customWidth="1"/>
  </cols>
  <sheetData>
    <row r="1" spans="1:19" s="2" customFormat="1" ht="28.5" customHeight="1">
      <c r="A1" s="30" t="s">
        <v>364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19" s="1" customFormat="1" ht="12.75" customHeight="1">
      <c r="A3" s="36" t="s">
        <v>0</v>
      </c>
      <c r="B3" s="38" t="s">
        <v>8</v>
      </c>
      <c r="C3" s="38" t="s">
        <v>9</v>
      </c>
      <c r="D3" s="25" t="s">
        <v>6</v>
      </c>
      <c r="E3" s="25" t="s">
        <v>10</v>
      </c>
      <c r="F3" s="25" t="s">
        <v>2</v>
      </c>
      <c r="G3" s="25"/>
      <c r="H3" s="25"/>
      <c r="I3" s="25"/>
      <c r="J3" s="25" t="s">
        <v>1</v>
      </c>
      <c r="K3" s="25"/>
      <c r="L3" s="25"/>
      <c r="M3" s="25"/>
      <c r="N3" s="25" t="s">
        <v>2</v>
      </c>
      <c r="O3" s="25"/>
      <c r="P3" s="25"/>
      <c r="Q3" s="25"/>
      <c r="R3" s="25" t="s">
        <v>3</v>
      </c>
      <c r="S3" s="27" t="s">
        <v>4</v>
      </c>
    </row>
    <row r="4" spans="1:19" s="1" customFormat="1" ht="21" customHeight="1" thickBot="1">
      <c r="A4" s="37"/>
      <c r="B4" s="26"/>
      <c r="C4" s="26"/>
      <c r="D4" s="26"/>
      <c r="E4" s="26"/>
      <c r="F4" s="5">
        <v>1</v>
      </c>
      <c r="G4" s="5">
        <v>2</v>
      </c>
      <c r="H4" s="5">
        <v>3</v>
      </c>
      <c r="I4" s="5" t="s">
        <v>7</v>
      </c>
      <c r="J4" s="5">
        <v>1</v>
      </c>
      <c r="K4" s="5">
        <v>2</v>
      </c>
      <c r="L4" s="5">
        <v>3</v>
      </c>
      <c r="M4" s="5" t="s">
        <v>7</v>
      </c>
      <c r="N4" s="5">
        <v>1</v>
      </c>
      <c r="O4" s="5">
        <v>2</v>
      </c>
      <c r="P4" s="5">
        <v>3</v>
      </c>
      <c r="Q4" s="5" t="s">
        <v>7</v>
      </c>
      <c r="R4" s="26"/>
      <c r="S4" s="28"/>
    </row>
    <row r="5" spans="1:18" ht="15">
      <c r="A5" s="29" t="s">
        <v>295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9" ht="12.75">
      <c r="A6" s="6" t="s">
        <v>324</v>
      </c>
      <c r="B6" s="6" t="s">
        <v>325</v>
      </c>
      <c r="C6" s="6" t="s">
        <v>326</v>
      </c>
      <c r="D6" s="6" t="s">
        <v>92</v>
      </c>
      <c r="E6" s="6" t="s">
        <v>21</v>
      </c>
      <c r="F6" s="8" t="s">
        <v>332</v>
      </c>
      <c r="G6" s="8" t="s">
        <v>333</v>
      </c>
      <c r="H6" s="7" t="s">
        <v>334</v>
      </c>
      <c r="I6" s="7"/>
      <c r="J6" s="7"/>
      <c r="K6" s="7"/>
      <c r="L6" s="7"/>
      <c r="M6" s="7"/>
      <c r="N6" s="7"/>
      <c r="O6" s="7"/>
      <c r="P6" s="7"/>
      <c r="Q6" s="7"/>
      <c r="R6" s="6" t="str">
        <f>"48,0"</f>
        <v>48,0</v>
      </c>
      <c r="S6" s="6" t="s">
        <v>98</v>
      </c>
    </row>
    <row r="8" spans="1:18" ht="15">
      <c r="A8" s="39" t="s">
        <v>121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9" ht="12.75">
      <c r="A9" s="6" t="s">
        <v>336</v>
      </c>
      <c r="B9" s="6" t="s">
        <v>337</v>
      </c>
      <c r="C9" s="6" t="s">
        <v>338</v>
      </c>
      <c r="D9" s="6" t="s">
        <v>20</v>
      </c>
      <c r="E9" s="6" t="s">
        <v>21</v>
      </c>
      <c r="F9" s="8" t="s">
        <v>339</v>
      </c>
      <c r="G9" s="8" t="s">
        <v>184</v>
      </c>
      <c r="H9" s="8" t="s">
        <v>340</v>
      </c>
      <c r="I9" s="8" t="s">
        <v>341</v>
      </c>
      <c r="J9" s="7"/>
      <c r="K9" s="7"/>
      <c r="L9" s="7"/>
      <c r="M9" s="7"/>
      <c r="N9" s="7"/>
      <c r="O9" s="7"/>
      <c r="P9" s="7"/>
      <c r="Q9" s="7"/>
      <c r="R9" s="6" t="str">
        <f>"74,0"</f>
        <v>74,0</v>
      </c>
      <c r="S9" s="6" t="s">
        <v>29</v>
      </c>
    </row>
    <row r="11" spans="1:18" ht="15">
      <c r="A11" s="39" t="s">
        <v>87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9" ht="12.75">
      <c r="A12" s="6" t="s">
        <v>89</v>
      </c>
      <c r="B12" s="6" t="s">
        <v>90</v>
      </c>
      <c r="C12" s="6" t="s">
        <v>342</v>
      </c>
      <c r="D12" s="6" t="s">
        <v>92</v>
      </c>
      <c r="E12" s="6" t="s">
        <v>21</v>
      </c>
      <c r="F12" s="8" t="s">
        <v>105</v>
      </c>
      <c r="G12" s="8" t="s">
        <v>271</v>
      </c>
      <c r="H12" s="8" t="s">
        <v>185</v>
      </c>
      <c r="I12" s="8" t="s">
        <v>327</v>
      </c>
      <c r="J12" s="7"/>
      <c r="K12" s="7"/>
      <c r="L12" s="7"/>
      <c r="M12" s="7"/>
      <c r="N12" s="7"/>
      <c r="O12" s="7"/>
      <c r="P12" s="7"/>
      <c r="Q12" s="7"/>
      <c r="R12" s="6" t="str">
        <f>"80,0"</f>
        <v>80,0</v>
      </c>
      <c r="S12" s="6" t="s">
        <v>95</v>
      </c>
    </row>
    <row r="14" ht="15">
      <c r="D14" s="9" t="s">
        <v>30</v>
      </c>
    </row>
    <row r="15" ht="15">
      <c r="D15" s="9" t="s">
        <v>31</v>
      </c>
    </row>
    <row r="16" ht="15">
      <c r="D16" s="9" t="s">
        <v>32</v>
      </c>
    </row>
    <row r="17" ht="15">
      <c r="D17" s="9" t="s">
        <v>33</v>
      </c>
    </row>
    <row r="18" ht="15">
      <c r="D18" s="9" t="s">
        <v>33</v>
      </c>
    </row>
    <row r="19" ht="15">
      <c r="D19" s="9" t="s">
        <v>34</v>
      </c>
    </row>
    <row r="20" ht="15">
      <c r="D20" s="9"/>
    </row>
    <row r="22" spans="1:2" ht="18">
      <c r="A22" s="10" t="s">
        <v>35</v>
      </c>
      <c r="B22" s="10"/>
    </row>
    <row r="23" spans="1:2" ht="15">
      <c r="A23" s="11" t="s">
        <v>36</v>
      </c>
      <c r="B23" s="11"/>
    </row>
    <row r="24" spans="1:2" ht="14.25">
      <c r="A24" s="13"/>
      <c r="B24" s="14" t="s">
        <v>329</v>
      </c>
    </row>
    <row r="25" spans="1:4" ht="15">
      <c r="A25" s="16" t="s">
        <v>38</v>
      </c>
      <c r="B25" s="16" t="s">
        <v>39</v>
      </c>
      <c r="C25" s="16" t="s">
        <v>40</v>
      </c>
      <c r="D25" s="16" t="s">
        <v>293</v>
      </c>
    </row>
    <row r="26" spans="1:4" ht="12.75">
      <c r="A26" s="12" t="s">
        <v>323</v>
      </c>
      <c r="B26" s="4" t="s">
        <v>329</v>
      </c>
      <c r="C26" s="4" t="s">
        <v>313</v>
      </c>
      <c r="D26" s="17" t="s">
        <v>343</v>
      </c>
    </row>
    <row r="28" spans="1:2" ht="14.25">
      <c r="A28" s="13"/>
      <c r="B28" s="14" t="s">
        <v>73</v>
      </c>
    </row>
    <row r="29" spans="1:4" ht="15">
      <c r="A29" s="16" t="s">
        <v>38</v>
      </c>
      <c r="B29" s="16" t="s">
        <v>39</v>
      </c>
      <c r="C29" s="16" t="s">
        <v>40</v>
      </c>
      <c r="D29" s="16" t="s">
        <v>293</v>
      </c>
    </row>
    <row r="30" spans="1:4" ht="12.75">
      <c r="A30" s="12" t="s">
        <v>335</v>
      </c>
      <c r="B30" s="4" t="s">
        <v>73</v>
      </c>
      <c r="C30" s="4" t="s">
        <v>165</v>
      </c>
      <c r="D30" s="17" t="s">
        <v>344</v>
      </c>
    </row>
    <row r="31" spans="1:4" ht="12.75">
      <c r="A31" s="12" t="s">
        <v>88</v>
      </c>
      <c r="B31" s="4" t="s">
        <v>73</v>
      </c>
      <c r="C31" s="4" t="s">
        <v>96</v>
      </c>
      <c r="D31" s="17" t="s">
        <v>345</v>
      </c>
    </row>
    <row r="36" spans="1:2" ht="18">
      <c r="A36" s="10" t="s">
        <v>80</v>
      </c>
      <c r="B36" s="10"/>
    </row>
    <row r="37" spans="1:3" ht="15">
      <c r="A37" s="16" t="s">
        <v>81</v>
      </c>
      <c r="B37" s="16" t="s">
        <v>82</v>
      </c>
      <c r="C37" s="16" t="s">
        <v>83</v>
      </c>
    </row>
    <row r="38" spans="1:3" ht="12.75">
      <c r="A38" s="4" t="s">
        <v>92</v>
      </c>
      <c r="B38" s="4" t="s">
        <v>283</v>
      </c>
      <c r="C38" s="4" t="s">
        <v>346</v>
      </c>
    </row>
  </sheetData>
  <sheetProtection/>
  <mergeCells count="14">
    <mergeCell ref="A5:R5"/>
    <mergeCell ref="A8:R8"/>
    <mergeCell ref="A11:R11"/>
    <mergeCell ref="A1:S2"/>
    <mergeCell ref="A3:A4"/>
    <mergeCell ref="B3:B4"/>
    <mergeCell ref="C3:C4"/>
    <mergeCell ref="D3:D4"/>
    <mergeCell ref="E3:E4"/>
    <mergeCell ref="F3:I3"/>
    <mergeCell ref="J3:M3"/>
    <mergeCell ref="N3:Q3"/>
    <mergeCell ref="R3:R4"/>
    <mergeCell ref="S3:S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A1" sqref="A1:S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22.75390625" style="4" bestFit="1" customWidth="1"/>
    <col min="5" max="5" width="17.25390625" style="4" bestFit="1" customWidth="1"/>
    <col min="6" max="8" width="4.625" style="3" bestFit="1" customWidth="1"/>
    <col min="9" max="9" width="5.625" style="3" bestFit="1" customWidth="1"/>
    <col min="10" max="12" width="2.125" style="3" bestFit="1" customWidth="1"/>
    <col min="13" max="13" width="4.875" style="3" bestFit="1" customWidth="1"/>
    <col min="14" max="16" width="2.125" style="3" bestFit="1" customWidth="1"/>
    <col min="17" max="17" width="4.875" style="3" bestFit="1" customWidth="1"/>
    <col min="18" max="18" width="7.875" style="4" bestFit="1" customWidth="1"/>
    <col min="19" max="19" width="26.875" style="4" bestFit="1" customWidth="1"/>
    <col min="20" max="16384" width="9.125" style="3" customWidth="1"/>
  </cols>
  <sheetData>
    <row r="1" spans="1:19" s="2" customFormat="1" ht="28.5" customHeight="1">
      <c r="A1" s="30" t="s">
        <v>365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19" s="1" customFormat="1" ht="12.75" customHeight="1">
      <c r="A3" s="36" t="s">
        <v>0</v>
      </c>
      <c r="B3" s="38" t="s">
        <v>8</v>
      </c>
      <c r="C3" s="38" t="s">
        <v>9</v>
      </c>
      <c r="D3" s="25" t="s">
        <v>6</v>
      </c>
      <c r="E3" s="25" t="s">
        <v>10</v>
      </c>
      <c r="F3" s="25" t="s">
        <v>2</v>
      </c>
      <c r="G3" s="25"/>
      <c r="H3" s="25"/>
      <c r="I3" s="25"/>
      <c r="J3" s="25" t="s">
        <v>1</v>
      </c>
      <c r="K3" s="25"/>
      <c r="L3" s="25"/>
      <c r="M3" s="25"/>
      <c r="N3" s="25" t="s">
        <v>2</v>
      </c>
      <c r="O3" s="25"/>
      <c r="P3" s="25"/>
      <c r="Q3" s="25"/>
      <c r="R3" s="25" t="s">
        <v>3</v>
      </c>
      <c r="S3" s="27" t="s">
        <v>4</v>
      </c>
    </row>
    <row r="4" spans="1:19" s="1" customFormat="1" ht="21" customHeight="1" thickBot="1">
      <c r="A4" s="37"/>
      <c r="B4" s="26"/>
      <c r="C4" s="26"/>
      <c r="D4" s="26"/>
      <c r="E4" s="26"/>
      <c r="F4" s="5">
        <v>1</v>
      </c>
      <c r="G4" s="5">
        <v>2</v>
      </c>
      <c r="H4" s="5">
        <v>3</v>
      </c>
      <c r="I4" s="5" t="s">
        <v>7</v>
      </c>
      <c r="J4" s="5">
        <v>1</v>
      </c>
      <c r="K4" s="5">
        <v>2</v>
      </c>
      <c r="L4" s="5">
        <v>3</v>
      </c>
      <c r="M4" s="5" t="s">
        <v>7</v>
      </c>
      <c r="N4" s="5">
        <v>1</v>
      </c>
      <c r="O4" s="5">
        <v>2</v>
      </c>
      <c r="P4" s="5">
        <v>3</v>
      </c>
      <c r="Q4" s="5" t="s">
        <v>7</v>
      </c>
      <c r="R4" s="26"/>
      <c r="S4" s="28"/>
    </row>
    <row r="5" spans="1:18" ht="15">
      <c r="A5" s="29" t="s">
        <v>295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9" ht="12.75">
      <c r="A6" s="6" t="s">
        <v>320</v>
      </c>
      <c r="B6" s="6" t="s">
        <v>321</v>
      </c>
      <c r="C6" s="6" t="s">
        <v>322</v>
      </c>
      <c r="D6" s="6" t="s">
        <v>113</v>
      </c>
      <c r="E6" s="6" t="s">
        <v>21</v>
      </c>
      <c r="F6" s="8" t="s">
        <v>105</v>
      </c>
      <c r="G6" s="8" t="s">
        <v>107</v>
      </c>
      <c r="H6" s="8" t="s">
        <v>271</v>
      </c>
      <c r="I6" s="7" t="s">
        <v>184</v>
      </c>
      <c r="J6" s="7"/>
      <c r="K6" s="7"/>
      <c r="L6" s="7"/>
      <c r="M6" s="7"/>
      <c r="N6" s="7"/>
      <c r="O6" s="7"/>
      <c r="P6" s="7"/>
      <c r="Q6" s="7"/>
      <c r="R6" s="6" t="str">
        <f>"60,0"</f>
        <v>60,0</v>
      </c>
      <c r="S6" s="6" t="s">
        <v>204</v>
      </c>
    </row>
    <row r="8" spans="1:18" ht="15">
      <c r="A8" s="39" t="s">
        <v>121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9" ht="12.75">
      <c r="A9" s="6" t="s">
        <v>324</v>
      </c>
      <c r="B9" s="6" t="s">
        <v>325</v>
      </c>
      <c r="C9" s="6" t="s">
        <v>326</v>
      </c>
      <c r="D9" s="6" t="s">
        <v>92</v>
      </c>
      <c r="E9" s="6" t="s">
        <v>21</v>
      </c>
      <c r="F9" s="8" t="s">
        <v>277</v>
      </c>
      <c r="G9" s="8" t="s">
        <v>107</v>
      </c>
      <c r="H9" s="8" t="s">
        <v>271</v>
      </c>
      <c r="I9" s="7" t="s">
        <v>184</v>
      </c>
      <c r="J9" s="7"/>
      <c r="K9" s="7"/>
      <c r="L9" s="7"/>
      <c r="M9" s="7"/>
      <c r="N9" s="7"/>
      <c r="O9" s="7"/>
      <c r="P9" s="7"/>
      <c r="Q9" s="7"/>
      <c r="R9" s="6" t="str">
        <f>"60,0"</f>
        <v>60,0</v>
      </c>
      <c r="S9" s="6" t="s">
        <v>98</v>
      </c>
    </row>
    <row r="11" spans="1:18" ht="15">
      <c r="A11" s="39" t="s">
        <v>87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9" ht="12.75">
      <c r="A12" s="6" t="s">
        <v>89</v>
      </c>
      <c r="B12" s="6" t="s">
        <v>90</v>
      </c>
      <c r="C12" s="6" t="s">
        <v>91</v>
      </c>
      <c r="D12" s="6" t="s">
        <v>92</v>
      </c>
      <c r="E12" s="6" t="s">
        <v>21</v>
      </c>
      <c r="F12" s="8" t="s">
        <v>271</v>
      </c>
      <c r="G12" s="8" t="s">
        <v>327</v>
      </c>
      <c r="H12" s="8" t="s">
        <v>24</v>
      </c>
      <c r="I12" s="7" t="s">
        <v>26</v>
      </c>
      <c r="J12" s="7"/>
      <c r="K12" s="7"/>
      <c r="L12" s="7"/>
      <c r="M12" s="7"/>
      <c r="N12" s="7"/>
      <c r="O12" s="7"/>
      <c r="P12" s="7"/>
      <c r="Q12" s="7"/>
      <c r="R12" s="6" t="str">
        <f>"90,0"</f>
        <v>90,0</v>
      </c>
      <c r="S12" s="6" t="s">
        <v>95</v>
      </c>
    </row>
    <row r="14" ht="15">
      <c r="D14" s="9" t="s">
        <v>30</v>
      </c>
    </row>
    <row r="15" ht="15">
      <c r="D15" s="9" t="s">
        <v>31</v>
      </c>
    </row>
    <row r="16" ht="15">
      <c r="D16" s="9" t="s">
        <v>32</v>
      </c>
    </row>
    <row r="17" ht="15">
      <c r="D17" s="9" t="s">
        <v>33</v>
      </c>
    </row>
    <row r="18" ht="15">
      <c r="D18" s="9" t="s">
        <v>33</v>
      </c>
    </row>
    <row r="19" ht="15">
      <c r="D19" s="9" t="s">
        <v>34</v>
      </c>
    </row>
    <row r="20" ht="15">
      <c r="D20" s="9"/>
    </row>
    <row r="22" spans="1:2" ht="18">
      <c r="A22" s="10" t="s">
        <v>35</v>
      </c>
      <c r="B22" s="10"/>
    </row>
    <row r="23" spans="1:2" ht="15">
      <c r="A23" s="11" t="s">
        <v>159</v>
      </c>
      <c r="B23" s="11"/>
    </row>
    <row r="24" spans="1:2" ht="14.25">
      <c r="A24" s="13"/>
      <c r="B24" s="14" t="s">
        <v>73</v>
      </c>
    </row>
    <row r="25" spans="1:4" ht="15">
      <c r="A25" s="16" t="s">
        <v>38</v>
      </c>
      <c r="B25" s="16" t="s">
        <v>39</v>
      </c>
      <c r="C25" s="16" t="s">
        <v>40</v>
      </c>
      <c r="D25" s="16" t="s">
        <v>293</v>
      </c>
    </row>
    <row r="26" spans="1:4" ht="12.75">
      <c r="A26" s="12" t="s">
        <v>319</v>
      </c>
      <c r="B26" s="4" t="s">
        <v>73</v>
      </c>
      <c r="C26" s="4" t="s">
        <v>313</v>
      </c>
      <c r="D26" s="17" t="s">
        <v>328</v>
      </c>
    </row>
    <row r="29" spans="1:2" ht="15">
      <c r="A29" s="11" t="s">
        <v>36</v>
      </c>
      <c r="B29" s="11"/>
    </row>
    <row r="30" spans="1:2" ht="14.25">
      <c r="A30" s="13"/>
      <c r="B30" s="14" t="s">
        <v>329</v>
      </c>
    </row>
    <row r="31" spans="1:4" ht="15">
      <c r="A31" s="16" t="s">
        <v>38</v>
      </c>
      <c r="B31" s="16" t="s">
        <v>39</v>
      </c>
      <c r="C31" s="16" t="s">
        <v>40</v>
      </c>
      <c r="D31" s="16" t="s">
        <v>293</v>
      </c>
    </row>
    <row r="32" spans="1:4" ht="12.75">
      <c r="A32" s="12" t="s">
        <v>323</v>
      </c>
      <c r="B32" s="4" t="s">
        <v>329</v>
      </c>
      <c r="C32" s="4" t="s">
        <v>165</v>
      </c>
      <c r="D32" s="17" t="s">
        <v>330</v>
      </c>
    </row>
    <row r="34" spans="1:2" ht="14.25">
      <c r="A34" s="13"/>
      <c r="B34" s="14" t="s">
        <v>73</v>
      </c>
    </row>
    <row r="35" spans="1:4" ht="15">
      <c r="A35" s="16" t="s">
        <v>38</v>
      </c>
      <c r="B35" s="16" t="s">
        <v>39</v>
      </c>
      <c r="C35" s="16" t="s">
        <v>40</v>
      </c>
      <c r="D35" s="16" t="s">
        <v>293</v>
      </c>
    </row>
    <row r="36" spans="1:4" ht="12.75">
      <c r="A36" s="12" t="s">
        <v>88</v>
      </c>
      <c r="B36" s="4" t="s">
        <v>73</v>
      </c>
      <c r="C36" s="4" t="s">
        <v>96</v>
      </c>
      <c r="D36" s="17" t="s">
        <v>331</v>
      </c>
    </row>
  </sheetData>
  <sheetProtection/>
  <mergeCells count="14">
    <mergeCell ref="A5:R5"/>
    <mergeCell ref="A8:R8"/>
    <mergeCell ref="A11:R11"/>
    <mergeCell ref="A1:S2"/>
    <mergeCell ref="A3:A4"/>
    <mergeCell ref="B3:B4"/>
    <mergeCell ref="C3:C4"/>
    <mergeCell ref="D3:D4"/>
    <mergeCell ref="E3:E4"/>
    <mergeCell ref="F3:I3"/>
    <mergeCell ref="J3:M3"/>
    <mergeCell ref="N3:Q3"/>
    <mergeCell ref="R3:R4"/>
    <mergeCell ref="S3:S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1" sqref="A1:S2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27.25390625" style="4" bestFit="1" customWidth="1"/>
    <col min="4" max="4" width="22.75390625" style="4" bestFit="1" customWidth="1"/>
    <col min="5" max="5" width="17.25390625" style="4" bestFit="1" customWidth="1"/>
    <col min="6" max="8" width="4.625" style="3" bestFit="1" customWidth="1"/>
    <col min="9" max="9" width="4.875" style="3" bestFit="1" customWidth="1"/>
    <col min="10" max="12" width="2.125" style="3" bestFit="1" customWidth="1"/>
    <col min="13" max="13" width="4.875" style="3" bestFit="1" customWidth="1"/>
    <col min="14" max="16" width="2.125" style="3" bestFit="1" customWidth="1"/>
    <col min="17" max="17" width="4.875" style="3" bestFit="1" customWidth="1"/>
    <col min="18" max="18" width="7.875" style="4" bestFit="1" customWidth="1"/>
    <col min="19" max="19" width="26.875" style="4" bestFit="1" customWidth="1"/>
    <col min="20" max="16384" width="9.125" style="3" customWidth="1"/>
  </cols>
  <sheetData>
    <row r="1" spans="1:19" s="2" customFormat="1" ht="28.5" customHeight="1">
      <c r="A1" s="30" t="s">
        <v>366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19" s="1" customFormat="1" ht="12.75" customHeight="1">
      <c r="A3" s="36" t="s">
        <v>0</v>
      </c>
      <c r="B3" s="38" t="s">
        <v>8</v>
      </c>
      <c r="C3" s="38" t="s">
        <v>9</v>
      </c>
      <c r="D3" s="25" t="s">
        <v>6</v>
      </c>
      <c r="E3" s="25" t="s">
        <v>10</v>
      </c>
      <c r="F3" s="25" t="s">
        <v>2</v>
      </c>
      <c r="G3" s="25"/>
      <c r="H3" s="25"/>
      <c r="I3" s="25"/>
      <c r="J3" s="25" t="s">
        <v>1</v>
      </c>
      <c r="K3" s="25"/>
      <c r="L3" s="25"/>
      <c r="M3" s="25"/>
      <c r="N3" s="25" t="s">
        <v>2</v>
      </c>
      <c r="O3" s="25"/>
      <c r="P3" s="25"/>
      <c r="Q3" s="25"/>
      <c r="R3" s="25" t="s">
        <v>3</v>
      </c>
      <c r="S3" s="27" t="s">
        <v>4</v>
      </c>
    </row>
    <row r="4" spans="1:19" s="1" customFormat="1" ht="21" customHeight="1" thickBot="1">
      <c r="A4" s="37"/>
      <c r="B4" s="26"/>
      <c r="C4" s="26"/>
      <c r="D4" s="26"/>
      <c r="E4" s="26"/>
      <c r="F4" s="5">
        <v>1</v>
      </c>
      <c r="G4" s="5">
        <v>2</v>
      </c>
      <c r="H4" s="5">
        <v>3</v>
      </c>
      <c r="I4" s="5" t="s">
        <v>7</v>
      </c>
      <c r="J4" s="5">
        <v>1</v>
      </c>
      <c r="K4" s="5">
        <v>2</v>
      </c>
      <c r="L4" s="5">
        <v>3</v>
      </c>
      <c r="M4" s="5" t="s">
        <v>7</v>
      </c>
      <c r="N4" s="5">
        <v>1</v>
      </c>
      <c r="O4" s="5">
        <v>2</v>
      </c>
      <c r="P4" s="5">
        <v>3</v>
      </c>
      <c r="Q4" s="5" t="s">
        <v>7</v>
      </c>
      <c r="R4" s="26"/>
      <c r="S4" s="28"/>
    </row>
    <row r="5" spans="1:18" ht="15">
      <c r="A5" s="29" t="s">
        <v>295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9" ht="12.75">
      <c r="A6" s="6" t="s">
        <v>297</v>
      </c>
      <c r="B6" s="6" t="s">
        <v>298</v>
      </c>
      <c r="C6" s="6" t="s">
        <v>299</v>
      </c>
      <c r="D6" s="6" t="s">
        <v>104</v>
      </c>
      <c r="E6" s="6" t="s">
        <v>21</v>
      </c>
      <c r="F6" s="8" t="s">
        <v>300</v>
      </c>
      <c r="G6" s="8" t="s">
        <v>301</v>
      </c>
      <c r="H6" s="8" t="s">
        <v>302</v>
      </c>
      <c r="I6" s="7" t="s">
        <v>303</v>
      </c>
      <c r="J6" s="7"/>
      <c r="K6" s="7"/>
      <c r="L6" s="7"/>
      <c r="M6" s="7"/>
      <c r="N6" s="7"/>
      <c r="O6" s="7"/>
      <c r="P6" s="7"/>
      <c r="Q6" s="7"/>
      <c r="R6" s="6" t="str">
        <f>"30,0"</f>
        <v>30,0</v>
      </c>
      <c r="S6" s="6" t="s">
        <v>304</v>
      </c>
    </row>
    <row r="8" spans="1:18" ht="15">
      <c r="A8" s="39" t="s">
        <v>121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9" ht="12.75">
      <c r="A9" s="6" t="s">
        <v>306</v>
      </c>
      <c r="B9" s="6" t="s">
        <v>307</v>
      </c>
      <c r="C9" s="6" t="s">
        <v>308</v>
      </c>
      <c r="D9" s="6" t="s">
        <v>104</v>
      </c>
      <c r="E9" s="6" t="s">
        <v>21</v>
      </c>
      <c r="F9" s="8" t="s">
        <v>309</v>
      </c>
      <c r="G9" s="8" t="s">
        <v>310</v>
      </c>
      <c r="H9" s="7" t="s">
        <v>300</v>
      </c>
      <c r="I9" s="7"/>
      <c r="J9" s="7"/>
      <c r="K9" s="7"/>
      <c r="L9" s="7"/>
      <c r="M9" s="7"/>
      <c r="N9" s="7"/>
      <c r="O9" s="7"/>
      <c r="P9" s="7"/>
      <c r="Q9" s="7"/>
      <c r="R9" s="6" t="str">
        <f>"22,5"</f>
        <v>22,5</v>
      </c>
      <c r="S9" s="6" t="s">
        <v>29</v>
      </c>
    </row>
    <row r="11" spans="1:18" ht="15">
      <c r="A11" s="39" t="s">
        <v>87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9" ht="12.75">
      <c r="A12" s="6" t="s">
        <v>89</v>
      </c>
      <c r="B12" s="6" t="s">
        <v>90</v>
      </c>
      <c r="C12" s="6" t="s">
        <v>91</v>
      </c>
      <c r="D12" s="6" t="s">
        <v>92</v>
      </c>
      <c r="E12" s="6" t="s">
        <v>21</v>
      </c>
      <c r="F12" s="8" t="s">
        <v>301</v>
      </c>
      <c r="G12" s="8" t="s">
        <v>302</v>
      </c>
      <c r="H12" s="8" t="s">
        <v>311</v>
      </c>
      <c r="I12" s="7" t="s">
        <v>312</v>
      </c>
      <c r="J12" s="7"/>
      <c r="K12" s="7"/>
      <c r="L12" s="7"/>
      <c r="M12" s="7"/>
      <c r="N12" s="7"/>
      <c r="O12" s="7"/>
      <c r="P12" s="7"/>
      <c r="Q12" s="7"/>
      <c r="R12" s="6" t="str">
        <f>"32,5"</f>
        <v>32,5</v>
      </c>
      <c r="S12" s="6" t="s">
        <v>95</v>
      </c>
    </row>
    <row r="14" ht="15">
      <c r="D14" s="9" t="s">
        <v>30</v>
      </c>
    </row>
    <row r="15" ht="15">
      <c r="D15" s="9" t="s">
        <v>31</v>
      </c>
    </row>
    <row r="16" ht="15">
      <c r="D16" s="9" t="s">
        <v>32</v>
      </c>
    </row>
    <row r="17" ht="15">
      <c r="D17" s="9" t="s">
        <v>33</v>
      </c>
    </row>
    <row r="18" ht="15">
      <c r="D18" s="9" t="s">
        <v>33</v>
      </c>
    </row>
    <row r="19" ht="15">
      <c r="D19" s="9" t="s">
        <v>34</v>
      </c>
    </row>
    <row r="20" ht="15">
      <c r="D20" s="9"/>
    </row>
    <row r="22" spans="1:2" ht="18">
      <c r="A22" s="10" t="s">
        <v>35</v>
      </c>
      <c r="B22" s="10"/>
    </row>
    <row r="23" spans="1:2" ht="15">
      <c r="A23" s="11" t="s">
        <v>36</v>
      </c>
      <c r="B23" s="11"/>
    </row>
    <row r="24" spans="1:2" ht="14.25">
      <c r="A24" s="13"/>
      <c r="B24" s="14" t="s">
        <v>73</v>
      </c>
    </row>
    <row r="25" spans="1:4" ht="15">
      <c r="A25" s="16" t="s">
        <v>38</v>
      </c>
      <c r="B25" s="16" t="s">
        <v>39</v>
      </c>
      <c r="C25" s="16" t="s">
        <v>40</v>
      </c>
      <c r="D25" s="16" t="s">
        <v>293</v>
      </c>
    </row>
    <row r="26" spans="1:4" ht="12.75">
      <c r="A26" s="12" t="s">
        <v>296</v>
      </c>
      <c r="B26" s="4" t="s">
        <v>73</v>
      </c>
      <c r="C26" s="4" t="s">
        <v>313</v>
      </c>
      <c r="D26" s="17" t="s">
        <v>314</v>
      </c>
    </row>
    <row r="27" spans="1:4" ht="12.75">
      <c r="A27" s="12" t="s">
        <v>88</v>
      </c>
      <c r="B27" s="4" t="s">
        <v>73</v>
      </c>
      <c r="C27" s="4" t="s">
        <v>96</v>
      </c>
      <c r="D27" s="17" t="s">
        <v>315</v>
      </c>
    </row>
    <row r="29" spans="1:2" ht="14.25">
      <c r="A29" s="13"/>
      <c r="B29" s="14" t="s">
        <v>37</v>
      </c>
    </row>
    <row r="30" spans="1:4" ht="15">
      <c r="A30" s="16" t="s">
        <v>38</v>
      </c>
      <c r="B30" s="16" t="s">
        <v>39</v>
      </c>
      <c r="C30" s="16" t="s">
        <v>40</v>
      </c>
      <c r="D30" s="16" t="s">
        <v>293</v>
      </c>
    </row>
    <row r="31" spans="1:4" ht="12.75">
      <c r="A31" s="12" t="s">
        <v>305</v>
      </c>
      <c r="B31" s="4" t="s">
        <v>316</v>
      </c>
      <c r="C31" s="4" t="s">
        <v>165</v>
      </c>
      <c r="D31" s="17" t="s">
        <v>317</v>
      </c>
    </row>
    <row r="36" spans="1:2" ht="18">
      <c r="A36" s="10" t="s">
        <v>80</v>
      </c>
      <c r="B36" s="10"/>
    </row>
    <row r="37" spans="1:3" ht="15">
      <c r="A37" s="16" t="s">
        <v>81</v>
      </c>
      <c r="B37" s="16" t="s">
        <v>82</v>
      </c>
      <c r="C37" s="16" t="s">
        <v>83</v>
      </c>
    </row>
    <row r="38" spans="1:3" ht="12.75">
      <c r="A38" s="4" t="s">
        <v>104</v>
      </c>
      <c r="B38" s="4" t="s">
        <v>283</v>
      </c>
      <c r="C38" s="4" t="s">
        <v>318</v>
      </c>
    </row>
    <row r="39" spans="1:3" ht="12.75">
      <c r="A39" s="4" t="s">
        <v>92</v>
      </c>
      <c r="B39" s="4" t="s">
        <v>84</v>
      </c>
      <c r="C39" s="4" t="s">
        <v>98</v>
      </c>
    </row>
  </sheetData>
  <sheetProtection/>
  <mergeCells count="14">
    <mergeCell ref="A5:R5"/>
    <mergeCell ref="A8:R8"/>
    <mergeCell ref="A11:R11"/>
    <mergeCell ref="A1:S2"/>
    <mergeCell ref="A3:A4"/>
    <mergeCell ref="B3:B4"/>
    <mergeCell ref="C3:C4"/>
    <mergeCell ref="D3:D4"/>
    <mergeCell ref="E3:E4"/>
    <mergeCell ref="F3:I3"/>
    <mergeCell ref="J3:M3"/>
    <mergeCell ref="N3:Q3"/>
    <mergeCell ref="R3:R4"/>
    <mergeCell ref="S3:S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1" sqref="A1:S2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21.00390625" style="4" bestFit="1" customWidth="1"/>
    <col min="4" max="4" width="22.75390625" style="4" bestFit="1" customWidth="1"/>
    <col min="5" max="5" width="17.25390625" style="4" bestFit="1" customWidth="1"/>
    <col min="6" max="9" width="5.625" style="3" bestFit="1" customWidth="1"/>
    <col min="10" max="12" width="2.125" style="3" bestFit="1" customWidth="1"/>
    <col min="13" max="13" width="4.875" style="3" bestFit="1" customWidth="1"/>
    <col min="14" max="16" width="2.125" style="3" bestFit="1" customWidth="1"/>
    <col min="17" max="17" width="4.875" style="3" bestFit="1" customWidth="1"/>
    <col min="18" max="18" width="7.875" style="4" bestFit="1" customWidth="1"/>
    <col min="19" max="19" width="26.875" style="4" bestFit="1" customWidth="1"/>
    <col min="20" max="16384" width="9.125" style="3" customWidth="1"/>
  </cols>
  <sheetData>
    <row r="1" spans="1:19" s="2" customFormat="1" ht="28.5" customHeight="1">
      <c r="A1" s="30" t="s">
        <v>367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19" s="1" customFormat="1" ht="12.75" customHeight="1">
      <c r="A3" s="36" t="s">
        <v>0</v>
      </c>
      <c r="B3" s="38" t="s">
        <v>8</v>
      </c>
      <c r="C3" s="38" t="s">
        <v>9</v>
      </c>
      <c r="D3" s="25" t="s">
        <v>6</v>
      </c>
      <c r="E3" s="25" t="s">
        <v>10</v>
      </c>
      <c r="F3" s="25" t="s">
        <v>2</v>
      </c>
      <c r="G3" s="25"/>
      <c r="H3" s="25"/>
      <c r="I3" s="25"/>
      <c r="J3" s="25" t="s">
        <v>1</v>
      </c>
      <c r="K3" s="25"/>
      <c r="L3" s="25"/>
      <c r="M3" s="25"/>
      <c r="N3" s="25" t="s">
        <v>2</v>
      </c>
      <c r="O3" s="25"/>
      <c r="P3" s="25"/>
      <c r="Q3" s="25"/>
      <c r="R3" s="25" t="s">
        <v>3</v>
      </c>
      <c r="S3" s="27" t="s">
        <v>4</v>
      </c>
    </row>
    <row r="4" spans="1:19" s="1" customFormat="1" ht="21" customHeight="1" thickBot="1">
      <c r="A4" s="37"/>
      <c r="B4" s="26"/>
      <c r="C4" s="26"/>
      <c r="D4" s="26"/>
      <c r="E4" s="26"/>
      <c r="F4" s="5">
        <v>1</v>
      </c>
      <c r="G4" s="5">
        <v>2</v>
      </c>
      <c r="H4" s="5">
        <v>3</v>
      </c>
      <c r="I4" s="5" t="s">
        <v>7</v>
      </c>
      <c r="J4" s="5">
        <v>1</v>
      </c>
      <c r="K4" s="5">
        <v>2</v>
      </c>
      <c r="L4" s="5">
        <v>3</v>
      </c>
      <c r="M4" s="5" t="s">
        <v>7</v>
      </c>
      <c r="N4" s="5">
        <v>1</v>
      </c>
      <c r="O4" s="5">
        <v>2</v>
      </c>
      <c r="P4" s="5">
        <v>3</v>
      </c>
      <c r="Q4" s="5" t="s">
        <v>7</v>
      </c>
      <c r="R4" s="26"/>
      <c r="S4" s="28"/>
    </row>
    <row r="5" spans="1:18" ht="15">
      <c r="A5" s="29" t="s">
        <v>87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9" ht="12.75">
      <c r="A6" s="6" t="s">
        <v>89</v>
      </c>
      <c r="B6" s="6" t="s">
        <v>90</v>
      </c>
      <c r="C6" s="6" t="s">
        <v>91</v>
      </c>
      <c r="D6" s="6" t="s">
        <v>92</v>
      </c>
      <c r="E6" s="6" t="s">
        <v>21</v>
      </c>
      <c r="F6" s="8" t="s">
        <v>127</v>
      </c>
      <c r="G6" s="8" t="s">
        <v>128</v>
      </c>
      <c r="H6" s="8" t="s">
        <v>68</v>
      </c>
      <c r="I6" s="8" t="s">
        <v>28</v>
      </c>
      <c r="J6" s="7"/>
      <c r="K6" s="7"/>
      <c r="L6" s="7"/>
      <c r="M6" s="7"/>
      <c r="N6" s="7"/>
      <c r="O6" s="7"/>
      <c r="P6" s="7"/>
      <c r="Q6" s="7"/>
      <c r="R6" s="6" t="str">
        <f>"180,0"</f>
        <v>180,0</v>
      </c>
      <c r="S6" s="6" t="s">
        <v>95</v>
      </c>
    </row>
    <row r="8" ht="15">
      <c r="D8" s="9" t="s">
        <v>30</v>
      </c>
    </row>
    <row r="9" ht="15">
      <c r="D9" s="9" t="s">
        <v>31</v>
      </c>
    </row>
    <row r="10" ht="15">
      <c r="D10" s="9" t="s">
        <v>32</v>
      </c>
    </row>
    <row r="11" ht="15">
      <c r="D11" s="9" t="s">
        <v>33</v>
      </c>
    </row>
    <row r="12" ht="15">
      <c r="D12" s="9" t="s">
        <v>33</v>
      </c>
    </row>
    <row r="13" ht="15">
      <c r="D13" s="9" t="s">
        <v>34</v>
      </c>
    </row>
    <row r="14" ht="15">
      <c r="D14" s="9"/>
    </row>
    <row r="16" spans="1:2" ht="18">
      <c r="A16" s="10" t="s">
        <v>35</v>
      </c>
      <c r="B16" s="10"/>
    </row>
    <row r="17" spans="1:2" ht="15">
      <c r="A17" s="11" t="s">
        <v>36</v>
      </c>
      <c r="B17" s="11"/>
    </row>
    <row r="18" spans="1:2" ht="14.25">
      <c r="A18" s="13"/>
      <c r="B18" s="14" t="s">
        <v>73</v>
      </c>
    </row>
    <row r="19" spans="1:4" ht="15">
      <c r="A19" s="16" t="s">
        <v>38</v>
      </c>
      <c r="B19" s="16" t="s">
        <v>39</v>
      </c>
      <c r="C19" s="16" t="s">
        <v>40</v>
      </c>
      <c r="D19" s="16" t="s">
        <v>293</v>
      </c>
    </row>
    <row r="20" spans="1:4" ht="12.75">
      <c r="A20" s="12" t="s">
        <v>88</v>
      </c>
      <c r="B20" s="4" t="s">
        <v>73</v>
      </c>
      <c r="C20" s="4" t="s">
        <v>96</v>
      </c>
      <c r="D20" s="17" t="s">
        <v>294</v>
      </c>
    </row>
    <row r="25" spans="1:2" ht="18">
      <c r="A25" s="10" t="s">
        <v>80</v>
      </c>
      <c r="B25" s="10"/>
    </row>
    <row r="26" spans="1:3" ht="15">
      <c r="A26" s="16" t="s">
        <v>81</v>
      </c>
      <c r="B26" s="16" t="s">
        <v>82</v>
      </c>
      <c r="C26" s="16" t="s">
        <v>83</v>
      </c>
    </row>
    <row r="27" spans="1:3" ht="12.75">
      <c r="A27" s="4" t="s">
        <v>92</v>
      </c>
      <c r="B27" s="4" t="s">
        <v>84</v>
      </c>
      <c r="C27" s="4" t="s">
        <v>98</v>
      </c>
    </row>
  </sheetData>
  <sheetProtection/>
  <mergeCells count="12">
    <mergeCell ref="R3:R4"/>
    <mergeCell ref="S3:S4"/>
    <mergeCell ref="A5:R5"/>
    <mergeCell ref="A1:S2"/>
    <mergeCell ref="A3:A4"/>
    <mergeCell ref="B3:B4"/>
    <mergeCell ref="C3:C4"/>
    <mergeCell ref="D3:D4"/>
    <mergeCell ref="E3:E4"/>
    <mergeCell ref="F3:I3"/>
    <mergeCell ref="J3:M3"/>
    <mergeCell ref="N3:Q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:Q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8" width="4.625" style="3" bestFit="1" customWidth="1"/>
    <col min="9" max="9" width="5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30" t="s">
        <v>368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s="1" customFormat="1" ht="12.75" customHeight="1">
      <c r="A3" s="36" t="s">
        <v>0</v>
      </c>
      <c r="B3" s="38" t="s">
        <v>8</v>
      </c>
      <c r="C3" s="38" t="s">
        <v>9</v>
      </c>
      <c r="D3" s="25" t="s">
        <v>11</v>
      </c>
      <c r="E3" s="25" t="s">
        <v>6</v>
      </c>
      <c r="F3" s="25" t="s">
        <v>10</v>
      </c>
      <c r="G3" s="25" t="s">
        <v>287</v>
      </c>
      <c r="H3" s="25"/>
      <c r="I3" s="25"/>
      <c r="J3" s="25"/>
      <c r="K3" s="25" t="s">
        <v>269</v>
      </c>
      <c r="L3" s="25"/>
      <c r="M3" s="25"/>
      <c r="N3" s="25"/>
      <c r="O3" s="25" t="s">
        <v>3</v>
      </c>
      <c r="P3" s="25" t="s">
        <v>5</v>
      </c>
      <c r="Q3" s="27" t="s">
        <v>4</v>
      </c>
    </row>
    <row r="4" spans="1:17" s="1" customFormat="1" ht="21" customHeight="1" thickBot="1">
      <c r="A4" s="37"/>
      <c r="B4" s="26"/>
      <c r="C4" s="26"/>
      <c r="D4" s="26"/>
      <c r="E4" s="26"/>
      <c r="F4" s="26"/>
      <c r="G4" s="5">
        <v>1</v>
      </c>
      <c r="H4" s="5">
        <v>2</v>
      </c>
      <c r="I4" s="5">
        <v>3</v>
      </c>
      <c r="J4" s="5" t="s">
        <v>7</v>
      </c>
      <c r="K4" s="5">
        <v>1</v>
      </c>
      <c r="L4" s="5">
        <v>2</v>
      </c>
      <c r="M4" s="5">
        <v>3</v>
      </c>
      <c r="N4" s="5" t="s">
        <v>7</v>
      </c>
      <c r="O4" s="26"/>
      <c r="P4" s="26"/>
      <c r="Q4" s="28"/>
    </row>
    <row r="5" spans="1:16" ht="15">
      <c r="A5" s="29" t="s">
        <v>47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 ht="12.75">
      <c r="A6" s="6" t="s">
        <v>289</v>
      </c>
      <c r="B6" s="6" t="s">
        <v>290</v>
      </c>
      <c r="C6" s="6" t="s">
        <v>291</v>
      </c>
      <c r="D6" s="6" t="str">
        <f>"0,6448"</f>
        <v>0,6448</v>
      </c>
      <c r="E6" s="6" t="s">
        <v>20</v>
      </c>
      <c r="F6" s="6" t="s">
        <v>21</v>
      </c>
      <c r="G6" s="8" t="s">
        <v>24</v>
      </c>
      <c r="H6" s="8" t="s">
        <v>25</v>
      </c>
      <c r="I6" s="8" t="s">
        <v>26</v>
      </c>
      <c r="J6" s="7"/>
      <c r="K6" s="8" t="s">
        <v>271</v>
      </c>
      <c r="L6" s="8" t="s">
        <v>184</v>
      </c>
      <c r="M6" s="8" t="s">
        <v>185</v>
      </c>
      <c r="N6" s="7"/>
      <c r="O6" s="6" t="str">
        <f>"170,0"</f>
        <v>170,0</v>
      </c>
      <c r="P6" s="8" t="str">
        <f>"109,6160"</f>
        <v>109,6160</v>
      </c>
      <c r="Q6" s="6" t="s">
        <v>29</v>
      </c>
    </row>
    <row r="8" ht="15">
      <c r="E8" s="9" t="s">
        <v>30</v>
      </c>
    </row>
    <row r="9" ht="15">
      <c r="E9" s="9" t="s">
        <v>31</v>
      </c>
    </row>
    <row r="10" ht="15">
      <c r="E10" s="9" t="s">
        <v>32</v>
      </c>
    </row>
    <row r="11" ht="15">
      <c r="E11" s="9" t="s">
        <v>33</v>
      </c>
    </row>
    <row r="12" ht="15">
      <c r="E12" s="9" t="s">
        <v>33</v>
      </c>
    </row>
    <row r="13" ht="15">
      <c r="E13" s="9" t="s">
        <v>34</v>
      </c>
    </row>
    <row r="14" ht="15">
      <c r="E14" s="9"/>
    </row>
    <row r="16" spans="1:2" ht="18">
      <c r="A16" s="10" t="s">
        <v>35</v>
      </c>
      <c r="B16" s="10"/>
    </row>
    <row r="17" spans="1:2" ht="15">
      <c r="A17" s="11" t="s">
        <v>36</v>
      </c>
      <c r="B17" s="11"/>
    </row>
    <row r="18" spans="1:2" ht="14.25">
      <c r="A18" s="13"/>
      <c r="B18" s="14" t="s">
        <v>73</v>
      </c>
    </row>
    <row r="19" spans="1:5" ht="15">
      <c r="A19" s="16" t="s">
        <v>38</v>
      </c>
      <c r="B19" s="16" t="s">
        <v>39</v>
      </c>
      <c r="C19" s="16" t="s">
        <v>40</v>
      </c>
      <c r="D19" s="16" t="s">
        <v>41</v>
      </c>
      <c r="E19" s="16" t="s">
        <v>42</v>
      </c>
    </row>
    <row r="20" spans="1:5" ht="12.75">
      <c r="A20" s="12" t="s">
        <v>288</v>
      </c>
      <c r="B20" s="4" t="s">
        <v>73</v>
      </c>
      <c r="C20" s="4" t="s">
        <v>77</v>
      </c>
      <c r="D20" s="4" t="s">
        <v>27</v>
      </c>
      <c r="E20" s="17" t="s">
        <v>292</v>
      </c>
    </row>
  </sheetData>
  <sheetProtection/>
  <mergeCells count="13"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8.75390625" style="4" bestFit="1" customWidth="1"/>
    <col min="4" max="4" width="9.25390625" style="4" bestFit="1" customWidth="1"/>
    <col min="5" max="5" width="22.75390625" style="4" bestFit="1" customWidth="1"/>
    <col min="6" max="6" width="26.37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3.125" style="4" bestFit="1" customWidth="1"/>
    <col min="14" max="16384" width="9.125" style="3" customWidth="1"/>
  </cols>
  <sheetData>
    <row r="1" spans="1:13" s="2" customFormat="1" ht="28.5" customHeight="1">
      <c r="A1" s="30" t="s">
        <v>369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8</v>
      </c>
      <c r="C3" s="38" t="s">
        <v>9</v>
      </c>
      <c r="D3" s="25" t="s">
        <v>11</v>
      </c>
      <c r="E3" s="25" t="s">
        <v>6</v>
      </c>
      <c r="F3" s="25" t="s">
        <v>10</v>
      </c>
      <c r="G3" s="25" t="s">
        <v>269</v>
      </c>
      <c r="H3" s="25"/>
      <c r="I3" s="25"/>
      <c r="J3" s="25"/>
      <c r="K3" s="25" t="s">
        <v>86</v>
      </c>
      <c r="L3" s="25" t="s">
        <v>5</v>
      </c>
      <c r="M3" s="27" t="s">
        <v>4</v>
      </c>
    </row>
    <row r="4" spans="1:13" s="1" customFormat="1" ht="21" customHeight="1" thickBot="1">
      <c r="A4" s="37"/>
      <c r="B4" s="26"/>
      <c r="C4" s="26"/>
      <c r="D4" s="26"/>
      <c r="E4" s="26"/>
      <c r="F4" s="26"/>
      <c r="G4" s="5">
        <v>1</v>
      </c>
      <c r="H4" s="5">
        <v>2</v>
      </c>
      <c r="I4" s="5">
        <v>3</v>
      </c>
      <c r="J4" s="5" t="s">
        <v>7</v>
      </c>
      <c r="K4" s="26"/>
      <c r="L4" s="26"/>
      <c r="M4" s="28"/>
    </row>
    <row r="5" spans="1:12" ht="15">
      <c r="A5" s="29" t="s">
        <v>137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ht="12.75">
      <c r="A6" s="6" t="s">
        <v>223</v>
      </c>
      <c r="B6" s="6" t="s">
        <v>224</v>
      </c>
      <c r="C6" s="6" t="s">
        <v>225</v>
      </c>
      <c r="D6" s="6" t="str">
        <f>"0,5441"</f>
        <v>0,5441</v>
      </c>
      <c r="E6" s="6" t="s">
        <v>113</v>
      </c>
      <c r="F6" s="6" t="s">
        <v>226</v>
      </c>
      <c r="G6" s="8" t="s">
        <v>271</v>
      </c>
      <c r="H6" s="8" t="s">
        <v>185</v>
      </c>
      <c r="I6" s="7" t="s">
        <v>186</v>
      </c>
      <c r="J6" s="7"/>
      <c r="K6" s="6" t="str">
        <f>"70,0"</f>
        <v>70,0</v>
      </c>
      <c r="L6" s="8" t="str">
        <f>"38,0870"</f>
        <v>38,0870</v>
      </c>
      <c r="M6" s="6" t="s">
        <v>204</v>
      </c>
    </row>
    <row r="8" ht="15">
      <c r="E8" s="9" t="s">
        <v>30</v>
      </c>
    </row>
    <row r="9" ht="15">
      <c r="E9" s="9" t="s">
        <v>31</v>
      </c>
    </row>
    <row r="10" ht="15">
      <c r="E10" s="9" t="s">
        <v>32</v>
      </c>
    </row>
    <row r="11" ht="15">
      <c r="E11" s="9" t="s">
        <v>33</v>
      </c>
    </row>
    <row r="12" ht="15">
      <c r="E12" s="9" t="s">
        <v>33</v>
      </c>
    </row>
    <row r="13" ht="15">
      <c r="E13" s="9" t="s">
        <v>34</v>
      </c>
    </row>
    <row r="14" ht="15">
      <c r="E14" s="9"/>
    </row>
    <row r="16" spans="1:2" ht="18">
      <c r="A16" s="10" t="s">
        <v>35</v>
      </c>
      <c r="B16" s="10"/>
    </row>
    <row r="17" spans="1:2" ht="15">
      <c r="A17" s="11" t="s">
        <v>36</v>
      </c>
      <c r="B17" s="11"/>
    </row>
    <row r="18" spans="1:2" ht="14.25">
      <c r="A18" s="13"/>
      <c r="B18" s="14" t="s">
        <v>73</v>
      </c>
    </row>
    <row r="19" spans="1:5" ht="15">
      <c r="A19" s="16" t="s">
        <v>38</v>
      </c>
      <c r="B19" s="16" t="s">
        <v>39</v>
      </c>
      <c r="C19" s="16" t="s">
        <v>40</v>
      </c>
      <c r="D19" s="16" t="s">
        <v>41</v>
      </c>
      <c r="E19" s="16" t="s">
        <v>42</v>
      </c>
    </row>
    <row r="20" spans="1:5" ht="12.75">
      <c r="A20" s="12" t="s">
        <v>222</v>
      </c>
      <c r="B20" s="4" t="s">
        <v>73</v>
      </c>
      <c r="C20" s="4" t="s">
        <v>167</v>
      </c>
      <c r="D20" s="4" t="s">
        <v>185</v>
      </c>
      <c r="E20" s="17" t="s">
        <v>286</v>
      </c>
    </row>
    <row r="25" spans="1:2" ht="18">
      <c r="A25" s="10" t="s">
        <v>80</v>
      </c>
      <c r="B25" s="10"/>
    </row>
    <row r="26" spans="1:3" ht="15">
      <c r="A26" s="16" t="s">
        <v>81</v>
      </c>
      <c r="B26" s="16" t="s">
        <v>82</v>
      </c>
      <c r="C26" s="16" t="s">
        <v>83</v>
      </c>
    </row>
    <row r="27" spans="1:3" ht="12.75">
      <c r="A27" s="4" t="s">
        <v>113</v>
      </c>
      <c r="B27" s="4" t="s">
        <v>84</v>
      </c>
      <c r="C27" s="4" t="s">
        <v>235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2019-11-20T16:09:06Z</dcterms:modified>
  <cp:category/>
  <cp:version/>
  <cp:contentType/>
  <cp:contentStatus/>
</cp:coreProperties>
</file>